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fedrilyn.deramos\Documents\Computations\HRB\Quezon City\Glam Residences\"/>
    </mc:Choice>
  </mc:AlternateContent>
  <xr:revisionPtr revIDLastSave="0" documentId="13_ncr:1_{289EBF1E-AECF-467D-9CDF-D93E5C2D7AC1}" xr6:coauthVersionLast="47" xr6:coauthVersionMax="47" xr10:uidLastSave="{00000000-0000-0000-0000-000000000000}"/>
  <bookViews>
    <workbookView xWindow="-110" yWindow="-110" windowWidth="19420" windowHeight="11500" tabRatio="602" firstSheet="1" activeTab="3" xr2:uid="{00000000-000D-0000-FFFF-FFFF00000000}"/>
  </bookViews>
  <sheets>
    <sheet name="1 BEDROOM" sheetId="30" r:id="rId1"/>
    <sheet name="1 BR WITH BALCONY" sheetId="44" r:id="rId2"/>
    <sheet name="1BR END UNIT WITH BALCONY" sheetId="45" r:id="rId3"/>
    <sheet name="2 BR END UNIT WITH BALCONY" sheetId="4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8" i="46" l="1"/>
  <c r="P28" i="46" s="1"/>
  <c r="H28" i="46"/>
  <c r="D20" i="46"/>
  <c r="D21" i="46" s="1"/>
  <c r="H19" i="46"/>
  <c r="H20" i="46" s="1"/>
  <c r="H21" i="46" s="1"/>
  <c r="H9" i="46"/>
  <c r="H28" i="45"/>
  <c r="L28" i="45" s="1"/>
  <c r="P28" i="45" s="1"/>
  <c r="D20" i="45"/>
  <c r="D21" i="45" s="1"/>
  <c r="H19" i="45"/>
  <c r="H20" i="45" s="1"/>
  <c r="H21" i="45" s="1"/>
  <c r="H9" i="45"/>
  <c r="H28" i="44"/>
  <c r="L28" i="44" s="1"/>
  <c r="P28" i="44" s="1"/>
  <c r="D20" i="44"/>
  <c r="D21" i="44" s="1"/>
  <c r="L19" i="44"/>
  <c r="H19" i="44"/>
  <c r="H20" i="44" s="1"/>
  <c r="H21" i="44" s="1"/>
  <c r="H9" i="44"/>
  <c r="H28" i="30"/>
  <c r="L28" i="30" s="1"/>
  <c r="P28" i="30" s="1"/>
  <c r="D20" i="30"/>
  <c r="D21" i="30" s="1"/>
  <c r="D23" i="30" s="1"/>
  <c r="H19" i="30"/>
  <c r="L19" i="30" s="1"/>
  <c r="H9" i="30"/>
  <c r="L19" i="46" l="1"/>
  <c r="D22" i="46"/>
  <c r="D23" i="46"/>
  <c r="D24" i="46" s="1"/>
  <c r="D27" i="46" s="1"/>
  <c r="D30" i="46" s="1"/>
  <c r="H22" i="46"/>
  <c r="H23" i="46"/>
  <c r="P19" i="46"/>
  <c r="L20" i="46"/>
  <c r="L21" i="46" s="1"/>
  <c r="L19" i="45"/>
  <c r="D22" i="45"/>
  <c r="D23" i="45"/>
  <c r="D24" i="45" s="1"/>
  <c r="D27" i="45" s="1"/>
  <c r="D30" i="45" s="1"/>
  <c r="H22" i="45"/>
  <c r="H23" i="45"/>
  <c r="H24" i="45" s="1"/>
  <c r="H27" i="45" s="1"/>
  <c r="P19" i="45"/>
  <c r="L20" i="45"/>
  <c r="L21" i="45" s="1"/>
  <c r="D22" i="44"/>
  <c r="D24" i="44"/>
  <c r="D27" i="44" s="1"/>
  <c r="D30" i="44" s="1"/>
  <c r="D23" i="44"/>
  <c r="H22" i="44"/>
  <c r="H24" i="44" s="1"/>
  <c r="H27" i="44" s="1"/>
  <c r="H23" i="44"/>
  <c r="L20" i="44"/>
  <c r="L21" i="44" s="1"/>
  <c r="P19" i="44"/>
  <c r="L20" i="30"/>
  <c r="L21" i="30" s="1"/>
  <c r="H20" i="30"/>
  <c r="H21" i="30" s="1"/>
  <c r="P19" i="30"/>
  <c r="D22" i="30"/>
  <c r="D24" i="30" s="1"/>
  <c r="D27" i="30" s="1"/>
  <c r="D30" i="30" s="1"/>
  <c r="H24" i="46" l="1"/>
  <c r="H27" i="46" s="1"/>
  <c r="H29" i="46" s="1"/>
  <c r="H30" i="46" s="1"/>
  <c r="L23" i="46"/>
  <c r="L22" i="46"/>
  <c r="L24" i="46" s="1"/>
  <c r="P20" i="46"/>
  <c r="P21" i="46" s="1"/>
  <c r="L23" i="45"/>
  <c r="L22" i="45"/>
  <c r="L24" i="45"/>
  <c r="H33" i="45"/>
  <c r="H34" i="45" s="1"/>
  <c r="H29" i="45"/>
  <c r="H30" i="45" s="1"/>
  <c r="P20" i="45"/>
  <c r="P21" i="45" s="1"/>
  <c r="L23" i="44"/>
  <c r="L22" i="44"/>
  <c r="L24" i="44" s="1"/>
  <c r="H29" i="44"/>
  <c r="H30" i="44" s="1"/>
  <c r="H33" i="44"/>
  <c r="H34" i="44" s="1"/>
  <c r="P20" i="44"/>
  <c r="P21" i="44" s="1"/>
  <c r="L23" i="30"/>
  <c r="L22" i="30"/>
  <c r="H22" i="30"/>
  <c r="H23" i="30"/>
  <c r="H24" i="30"/>
  <c r="H27" i="30" s="1"/>
  <c r="H29" i="30" s="1"/>
  <c r="H30" i="30" s="1"/>
  <c r="P20" i="30"/>
  <c r="P21" i="30" s="1"/>
  <c r="P33" i="30" s="1"/>
  <c r="H33" i="46" l="1"/>
  <c r="H34" i="46" s="1"/>
  <c r="L36" i="46"/>
  <c r="L27" i="46"/>
  <c r="P23" i="46"/>
  <c r="P33" i="46"/>
  <c r="P22" i="46"/>
  <c r="P24" i="46" s="1"/>
  <c r="P27" i="46" s="1"/>
  <c r="P29" i="46" s="1"/>
  <c r="P30" i="46" s="1"/>
  <c r="P31" i="46" s="1"/>
  <c r="P33" i="45"/>
  <c r="P22" i="45"/>
  <c r="P23" i="45"/>
  <c r="P24" i="45" s="1"/>
  <c r="P27" i="45" s="1"/>
  <c r="P29" i="45" s="1"/>
  <c r="P30" i="45" s="1"/>
  <c r="P31" i="45" s="1"/>
  <c r="L36" i="45"/>
  <c r="L27" i="45"/>
  <c r="P22" i="44"/>
  <c r="P33" i="44"/>
  <c r="P23" i="44"/>
  <c r="P24" i="44" s="1"/>
  <c r="P27" i="44" s="1"/>
  <c r="P29" i="44" s="1"/>
  <c r="P30" i="44" s="1"/>
  <c r="P31" i="44" s="1"/>
  <c r="L27" i="44"/>
  <c r="L36" i="44"/>
  <c r="L24" i="30"/>
  <c r="P36" i="30"/>
  <c r="P37" i="30"/>
  <c r="L36" i="30"/>
  <c r="L40" i="30" s="1"/>
  <c r="L27" i="30"/>
  <c r="P22" i="30"/>
  <c r="P23" i="30"/>
  <c r="H33" i="30"/>
  <c r="H34" i="30" s="1"/>
  <c r="L29" i="46" l="1"/>
  <c r="L30" i="46" s="1"/>
  <c r="L31" i="46" s="1"/>
  <c r="L33" i="46"/>
  <c r="L34" i="46" s="1"/>
  <c r="L40" i="46"/>
  <c r="L39" i="46"/>
  <c r="P37" i="46"/>
  <c r="P36" i="46"/>
  <c r="L29" i="45"/>
  <c r="L30" i="45" s="1"/>
  <c r="L31" i="45" s="1"/>
  <c r="L33" i="45"/>
  <c r="L34" i="45" s="1"/>
  <c r="L40" i="45"/>
  <c r="L39" i="45"/>
  <c r="P37" i="45"/>
  <c r="P36" i="45"/>
  <c r="L29" i="44"/>
  <c r="L30" i="44" s="1"/>
  <c r="L31" i="44" s="1"/>
  <c r="L33" i="44"/>
  <c r="L34" i="44" s="1"/>
  <c r="L40" i="44"/>
  <c r="L39" i="44"/>
  <c r="P37" i="44"/>
  <c r="P36" i="44"/>
  <c r="P24" i="30"/>
  <c r="L33" i="30"/>
  <c r="L34" i="30" s="1"/>
  <c r="L29" i="30"/>
  <c r="L30" i="30" s="1"/>
  <c r="L31" i="30" s="1"/>
  <c r="L39" i="30"/>
  <c r="P27" i="30"/>
  <c r="P29" i="30" l="1"/>
  <c r="P30" i="30" s="1"/>
  <c r="P31" i="30" s="1"/>
</calcChain>
</file>

<file path=xl/sharedStrings.xml><?xml version="1.0" encoding="utf-8"?>
<sst xmlns="http://schemas.openxmlformats.org/spreadsheetml/2006/main" count="344" uniqueCount="53">
  <si>
    <t>PROJECT</t>
  </si>
  <si>
    <t>UNIT NO.</t>
  </si>
  <si>
    <t>PRODUCT TYPE</t>
  </si>
  <si>
    <t>AREA</t>
  </si>
  <si>
    <t>LOCATON</t>
  </si>
  <si>
    <t>UNIT TYPE</t>
  </si>
  <si>
    <t>MONTHS</t>
  </si>
  <si>
    <t>VIEWPOINT</t>
  </si>
  <si>
    <t>RESERVATION FEE</t>
  </si>
  <si>
    <t>UNITS</t>
  </si>
  <si>
    <t>PARKING SLOTS</t>
  </si>
  <si>
    <t>PARKING SLOT</t>
  </si>
  <si>
    <t>OTHER CHARGES</t>
  </si>
  <si>
    <t>Net List Price</t>
  </si>
  <si>
    <t>Other Charges</t>
  </si>
  <si>
    <t>VAT (if applicable)</t>
  </si>
  <si>
    <t>Total Amount Payable</t>
  </si>
  <si>
    <t>Reservation Fee</t>
  </si>
  <si>
    <t>Retention Fee (if applicable)</t>
  </si>
  <si>
    <t>Spot Cash Payment</t>
  </si>
  <si>
    <t># of months</t>
  </si>
  <si>
    <t>Balance</t>
  </si>
  <si>
    <t>Disclaimer: Sample computations only. The prices and payment terms indicated herein are subject to change without prior notice.</t>
  </si>
  <si>
    <t>List Price</t>
  </si>
  <si>
    <t>Term Discount</t>
  </si>
  <si>
    <t>(100% Cash in 30 days)</t>
  </si>
  <si>
    <t>JULY TO SEPTEMBER 2025</t>
  </si>
  <si>
    <t>SPOT CASH</t>
  </si>
  <si>
    <t>Net DP</t>
  </si>
  <si>
    <t>15 years</t>
  </si>
  <si>
    <t>25 years</t>
  </si>
  <si>
    <t>Estimated thru Bank Financing 7% int. rate</t>
  </si>
  <si>
    <t>5% spot, 95% balance within 90 days</t>
  </si>
  <si>
    <t>Remaining DP</t>
  </si>
  <si>
    <t>Spot DP</t>
  </si>
  <si>
    <t>ABOVE 16M</t>
  </si>
  <si>
    <t>Standard Payterms</t>
  </si>
  <si>
    <t>5% 3 months, 15% in 36 months, 80% thru Cash / Bank</t>
  </si>
  <si>
    <t>20% in 36 months, 80% thru Cash / Bank</t>
  </si>
  <si>
    <t>Spread DP</t>
  </si>
  <si>
    <t>1 BR WITH BALCONY</t>
  </si>
  <si>
    <t>HRB - HEIGHTS</t>
  </si>
  <si>
    <t>2 BR END UNIT WITH BALCONY</t>
  </si>
  <si>
    <t>GLAM</t>
  </si>
  <si>
    <t>EDSA KAMUNING, QUEZON CITY</t>
  </si>
  <si>
    <t>GLAMB010867</t>
  </si>
  <si>
    <t>1 BEDROOM</t>
  </si>
  <si>
    <t>Sample computation and inventory is as of August 16, 2025</t>
  </si>
  <si>
    <t>SAMPLE COMPUTATION</t>
  </si>
  <si>
    <t>GLAMB012540</t>
  </si>
  <si>
    <t>1BR END UNIT WITH BALCONY</t>
  </si>
  <si>
    <t>GLAMB011160</t>
  </si>
  <si>
    <t>GLAMB013164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</si>
</sst>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i/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0000CC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54">
    <xf numFmtId="0" fontId="0" fillId="0" borderId="0" xfId="0"/>
    <xf numFmtId="0" fontId="2" fillId="0" borderId="0" xfId="0" applyFont="1"/>
    <xf numFmtId="164" fontId="0" fillId="0" borderId="0" xfId="1" applyFont="1"/>
    <xf numFmtId="0" fontId="3" fillId="0" borderId="0" xfId="0" applyFont="1"/>
    <xf numFmtId="0" fontId="0" fillId="0" borderId="0" xfId="0" applyAlignment="1">
      <alignment horizontal="left" indent="2"/>
    </xf>
    <xf numFmtId="10" fontId="0" fillId="0" borderId="0" xfId="2" applyNumberFormat="1" applyFont="1"/>
    <xf numFmtId="0" fontId="0" fillId="0" borderId="4" xfId="0" applyBorder="1"/>
    <xf numFmtId="164" fontId="0" fillId="0" borderId="5" xfId="1" applyFont="1" applyBorder="1"/>
    <xf numFmtId="0" fontId="0" fillId="0" borderId="5" xfId="0" applyBorder="1"/>
    <xf numFmtId="0" fontId="3" fillId="0" borderId="4" xfId="0" applyFont="1" applyBorder="1"/>
    <xf numFmtId="164" fontId="3" fillId="2" borderId="5" xfId="1" applyFont="1" applyFill="1" applyBorder="1" applyAlignment="1">
      <alignment horizontal="right"/>
    </xf>
    <xf numFmtId="10" fontId="2" fillId="2" borderId="0" xfId="0" applyNumberFormat="1" applyFont="1" applyFill="1"/>
    <xf numFmtId="164" fontId="0" fillId="2" borderId="5" xfId="1" applyFont="1" applyFill="1" applyBorder="1"/>
    <xf numFmtId="10" fontId="0" fillId="2" borderId="0" xfId="0" applyNumberFormat="1" applyFill="1"/>
    <xf numFmtId="0" fontId="2" fillId="0" borderId="4" xfId="0" applyFont="1" applyBorder="1"/>
    <xf numFmtId="9" fontId="2" fillId="2" borderId="0" xfId="0" applyNumberFormat="1" applyFont="1" applyFill="1"/>
    <xf numFmtId="164" fontId="2" fillId="0" borderId="5" xfId="1" applyFont="1" applyBorder="1"/>
    <xf numFmtId="164" fontId="3" fillId="0" borderId="5" xfId="1" applyFont="1" applyBorder="1"/>
    <xf numFmtId="9" fontId="3" fillId="2" borderId="0" xfId="0" applyNumberFormat="1" applyFont="1" applyFill="1" applyAlignment="1">
      <alignment horizontal="center"/>
    </xf>
    <xf numFmtId="164" fontId="2" fillId="2" borderId="5" xfId="1" applyFont="1" applyFill="1" applyBorder="1"/>
    <xf numFmtId="0" fontId="5" fillId="0" borderId="4" xfId="0" applyFont="1" applyBorder="1"/>
    <xf numFmtId="0" fontId="5" fillId="2" borderId="0" xfId="0" applyFont="1" applyFill="1" applyAlignment="1">
      <alignment horizontal="center"/>
    </xf>
    <xf numFmtId="164" fontId="5" fillId="0" borderId="5" xfId="1" applyFont="1" applyBorder="1"/>
    <xf numFmtId="9" fontId="3" fillId="0" borderId="0" xfId="0" applyNumberFormat="1" applyFont="1" applyAlignment="1">
      <alignment horizontal="center"/>
    </xf>
    <xf numFmtId="0" fontId="0" fillId="0" borderId="6" xfId="0" applyBorder="1"/>
    <xf numFmtId="0" fontId="0" fillId="0" borderId="7" xfId="0" applyBorder="1"/>
    <xf numFmtId="164" fontId="0" fillId="0" borderId="8" xfId="1" applyFont="1" applyBorder="1"/>
    <xf numFmtId="0" fontId="0" fillId="0" borderId="8" xfId="0" applyBorder="1"/>
    <xf numFmtId="164" fontId="3" fillId="0" borderId="5" xfId="0" applyNumberFormat="1" applyFont="1" applyBorder="1"/>
    <xf numFmtId="0" fontId="0" fillId="0" borderId="0" xfId="0" applyAlignment="1">
      <alignment horizontal="left"/>
    </xf>
    <xf numFmtId="164" fontId="3" fillId="2" borderId="0" xfId="1" applyFont="1" applyFill="1" applyBorder="1" applyAlignment="1">
      <alignment horizontal="right"/>
    </xf>
    <xf numFmtId="164" fontId="8" fillId="0" borderId="0" xfId="1" applyFont="1"/>
    <xf numFmtId="0" fontId="5" fillId="4" borderId="4" xfId="0" applyFont="1" applyFill="1" applyBorder="1"/>
    <xf numFmtId="0" fontId="5" fillId="4" borderId="0" xfId="0" applyFont="1" applyFill="1" applyAlignment="1">
      <alignment horizontal="center"/>
    </xf>
    <xf numFmtId="164" fontId="5" fillId="4" borderId="5" xfId="0" applyNumberFormat="1" applyFont="1" applyFill="1" applyBorder="1"/>
    <xf numFmtId="0" fontId="7" fillId="3" borderId="0" xfId="0" applyFont="1" applyFill="1"/>
    <xf numFmtId="0" fontId="9" fillId="3" borderId="0" xfId="0" applyFont="1" applyFill="1"/>
    <xf numFmtId="164" fontId="9" fillId="3" borderId="0" xfId="1" applyFont="1" applyFill="1"/>
    <xf numFmtId="0" fontId="11" fillId="0" borderId="4" xfId="0" applyFont="1" applyBorder="1"/>
    <xf numFmtId="0" fontId="8" fillId="0" borderId="4" xfId="0" applyFont="1" applyBorder="1"/>
    <xf numFmtId="0" fontId="3" fillId="0" borderId="6" xfId="0" applyFont="1" applyBorder="1"/>
    <xf numFmtId="9" fontId="3" fillId="0" borderId="7" xfId="0" applyNumberFormat="1" applyFont="1" applyBorder="1" applyAlignment="1">
      <alignment horizontal="center"/>
    </xf>
    <xf numFmtId="164" fontId="3" fillId="0" borderId="8" xfId="1" applyFont="1" applyBorder="1"/>
    <xf numFmtId="9" fontId="3" fillId="0" borderId="0" xfId="0" applyNumberFormat="1" applyFont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0" xfId="0" applyFont="1" applyFill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164" fontId="1" fillId="0" borderId="0" xfId="1" applyFo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95CD2B-8D5E-4047-80F2-027844B105AE}">
  <sheetPr>
    <pageSetUpPr fitToPage="1"/>
  </sheetPr>
  <dimension ref="B1:P43"/>
  <sheetViews>
    <sheetView showGridLines="0" zoomScale="85" zoomScaleNormal="85" workbookViewId="0">
      <selection activeCell="B15" sqref="B15"/>
    </sheetView>
  </sheetViews>
  <sheetFormatPr defaultColWidth="9" defaultRowHeight="14.5"/>
  <cols>
    <col min="1" max="1" width="1.81640625" customWidth="1"/>
    <col min="2" max="2" width="19.08984375" customWidth="1"/>
    <col min="3" max="3" width="8.81640625" customWidth="1"/>
    <col min="4" max="4" width="18.08984375" style="2" customWidth="1"/>
    <col min="5" max="5" width="2.08984375" customWidth="1"/>
    <col min="6" max="6" width="24.26953125" customWidth="1"/>
    <col min="7" max="7" width="7.54296875" customWidth="1"/>
    <col min="8" max="8" width="14.54296875" customWidth="1"/>
    <col min="9" max="9" width="2.26953125" customWidth="1"/>
    <col min="10" max="10" width="23.453125" customWidth="1"/>
    <col min="11" max="11" width="7.54296875" customWidth="1"/>
    <col min="12" max="12" width="19.453125" customWidth="1"/>
    <col min="13" max="13" width="2.453125" customWidth="1"/>
    <col min="14" max="14" width="23.453125" customWidth="1"/>
    <col min="15" max="15" width="7.54296875" customWidth="1"/>
    <col min="16" max="16" width="19.453125" customWidth="1"/>
    <col min="17" max="17" width="2.26953125" customWidth="1"/>
  </cols>
  <sheetData>
    <row r="1" spans="2:16">
      <c r="B1" s="3" t="s">
        <v>0</v>
      </c>
      <c r="D1" s="31" t="s">
        <v>43</v>
      </c>
      <c r="H1" s="3" t="s">
        <v>1</v>
      </c>
      <c r="J1" t="s">
        <v>45</v>
      </c>
    </row>
    <row r="2" spans="2:16">
      <c r="B2" s="3" t="s">
        <v>2</v>
      </c>
      <c r="D2" s="2" t="s">
        <v>41</v>
      </c>
      <c r="H2" s="3" t="s">
        <v>3</v>
      </c>
      <c r="J2" s="29">
        <v>23.72</v>
      </c>
      <c r="N2" s="29"/>
    </row>
    <row r="3" spans="2:16">
      <c r="B3" s="3" t="s">
        <v>4</v>
      </c>
      <c r="D3" s="53" t="s">
        <v>44</v>
      </c>
      <c r="H3" s="3" t="s">
        <v>5</v>
      </c>
      <c r="J3" t="s">
        <v>46</v>
      </c>
    </row>
    <row r="4" spans="2:16">
      <c r="B4" s="3" t="s">
        <v>6</v>
      </c>
      <c r="D4" s="31" t="s">
        <v>26</v>
      </c>
      <c r="H4" s="3" t="s">
        <v>7</v>
      </c>
    </row>
    <row r="6" spans="2:16">
      <c r="B6" s="3" t="s">
        <v>8</v>
      </c>
    </row>
    <row r="7" spans="2:16">
      <c r="B7" s="4" t="s">
        <v>9</v>
      </c>
      <c r="D7" s="2">
        <v>50000</v>
      </c>
    </row>
    <row r="8" spans="2:16">
      <c r="B8" s="4" t="s">
        <v>35</v>
      </c>
      <c r="D8" s="2">
        <v>100000</v>
      </c>
      <c r="H8" s="3" t="s">
        <v>11</v>
      </c>
    </row>
    <row r="9" spans="2:16">
      <c r="B9" s="4"/>
      <c r="H9" s="30">
        <f>D9</f>
        <v>0</v>
      </c>
    </row>
    <row r="10" spans="2:16">
      <c r="B10" s="3" t="s">
        <v>12</v>
      </c>
    </row>
    <row r="11" spans="2:16">
      <c r="B11" s="4" t="s">
        <v>9</v>
      </c>
      <c r="D11" s="5">
        <v>8.5000000000000006E-2</v>
      </c>
    </row>
    <row r="12" spans="2:16">
      <c r="B12" s="4" t="s">
        <v>10</v>
      </c>
      <c r="D12" s="5">
        <v>8.5000000000000006E-2</v>
      </c>
    </row>
    <row r="13" spans="2:16">
      <c r="B13" s="4"/>
    </row>
    <row r="14" spans="2:16" ht="18.5">
      <c r="B14" s="47" t="s">
        <v>48</v>
      </c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9"/>
    </row>
    <row r="15" spans="2:16" ht="15" thickBot="1"/>
    <row r="16" spans="2:16">
      <c r="B16" s="50" t="s">
        <v>27</v>
      </c>
      <c r="C16" s="51"/>
      <c r="D16" s="52"/>
      <c r="F16" s="50" t="s">
        <v>36</v>
      </c>
      <c r="G16" s="51"/>
      <c r="H16" s="52"/>
      <c r="J16" s="50" t="s">
        <v>36</v>
      </c>
      <c r="K16" s="51"/>
      <c r="L16" s="52"/>
      <c r="N16" s="50" t="s">
        <v>36</v>
      </c>
      <c r="O16" s="51"/>
      <c r="P16" s="52"/>
    </row>
    <row r="17" spans="2:16">
      <c r="B17" s="44" t="s">
        <v>25</v>
      </c>
      <c r="C17" s="45"/>
      <c r="D17" s="46"/>
      <c r="F17" s="44" t="s">
        <v>32</v>
      </c>
      <c r="G17" s="45"/>
      <c r="H17" s="46"/>
      <c r="J17" s="44" t="s">
        <v>37</v>
      </c>
      <c r="K17" s="45"/>
      <c r="L17" s="46"/>
      <c r="N17" s="44" t="s">
        <v>38</v>
      </c>
      <c r="O17" s="45"/>
      <c r="P17" s="46"/>
    </row>
    <row r="18" spans="2:16">
      <c r="B18" s="6"/>
      <c r="D18" s="8"/>
      <c r="F18" s="6"/>
      <c r="H18" s="7"/>
      <c r="J18" s="6"/>
      <c r="L18" s="8"/>
      <c r="N18" s="6"/>
      <c r="P18" s="8"/>
    </row>
    <row r="19" spans="2:16">
      <c r="B19" s="9" t="s">
        <v>23</v>
      </c>
      <c r="C19" s="3"/>
      <c r="D19" s="10">
        <v>6144000</v>
      </c>
      <c r="F19" s="9" t="s">
        <v>23</v>
      </c>
      <c r="G19" s="3"/>
      <c r="H19" s="10">
        <f>D19</f>
        <v>6144000</v>
      </c>
      <c r="J19" s="9" t="s">
        <v>23</v>
      </c>
      <c r="K19" s="3"/>
      <c r="L19" s="10">
        <f>H19</f>
        <v>6144000</v>
      </c>
      <c r="N19" s="9" t="s">
        <v>23</v>
      </c>
      <c r="O19" s="3"/>
      <c r="P19" s="10">
        <f>L19</f>
        <v>6144000</v>
      </c>
    </row>
    <row r="20" spans="2:16">
      <c r="B20" s="6" t="s">
        <v>24</v>
      </c>
      <c r="C20" s="13">
        <v>0.25</v>
      </c>
      <c r="D20" s="12">
        <f>D19*C20</f>
        <v>1536000</v>
      </c>
      <c r="F20" s="6" t="s">
        <v>24</v>
      </c>
      <c r="G20" s="11">
        <v>0.21</v>
      </c>
      <c r="H20" s="12">
        <f>H19*G20</f>
        <v>1290240</v>
      </c>
      <c r="J20" s="6" t="s">
        <v>24</v>
      </c>
      <c r="K20" s="13"/>
      <c r="L20" s="12">
        <f>L19*K20</f>
        <v>0</v>
      </c>
      <c r="N20" s="6" t="s">
        <v>24</v>
      </c>
      <c r="O20" s="13"/>
      <c r="P20" s="12">
        <f>P19*O20</f>
        <v>0</v>
      </c>
    </row>
    <row r="21" spans="2:16">
      <c r="B21" s="6" t="s">
        <v>13</v>
      </c>
      <c r="D21" s="7">
        <f>D19-D20</f>
        <v>4608000</v>
      </c>
      <c r="F21" s="6" t="s">
        <v>13</v>
      </c>
      <c r="H21" s="7">
        <f>H19-H20</f>
        <v>4853760</v>
      </c>
      <c r="J21" s="6" t="s">
        <v>13</v>
      </c>
      <c r="L21" s="7">
        <f>L19-L20</f>
        <v>6144000</v>
      </c>
      <c r="N21" s="6" t="s">
        <v>13</v>
      </c>
      <c r="P21" s="7">
        <f>P19-P20</f>
        <v>6144000</v>
      </c>
    </row>
    <row r="22" spans="2:16">
      <c r="B22" s="6" t="s">
        <v>14</v>
      </c>
      <c r="C22" s="13">
        <v>8.5000000000000006E-2</v>
      </c>
      <c r="D22" s="7">
        <f>D21*C22</f>
        <v>391680</v>
      </c>
      <c r="F22" s="6" t="s">
        <v>14</v>
      </c>
      <c r="G22" s="13">
        <v>8.5000000000000006E-2</v>
      </c>
      <c r="H22" s="7">
        <f>H21*G22</f>
        <v>412569.60000000003</v>
      </c>
      <c r="J22" s="6" t="s">
        <v>14</v>
      </c>
      <c r="K22" s="13">
        <v>8.5000000000000006E-2</v>
      </c>
      <c r="L22" s="7">
        <f>L21*K22</f>
        <v>522240.00000000006</v>
      </c>
      <c r="N22" s="6" t="s">
        <v>14</v>
      </c>
      <c r="O22" s="13">
        <v>8.5000000000000006E-2</v>
      </c>
      <c r="P22" s="7">
        <f>P21*O22</f>
        <v>522240.00000000006</v>
      </c>
    </row>
    <row r="23" spans="2:16" s="1" customFormat="1">
      <c r="B23" s="14" t="s">
        <v>15</v>
      </c>
      <c r="C23" s="15">
        <v>0.12</v>
      </c>
      <c r="D23" s="16">
        <f>D21*C23</f>
        <v>552960</v>
      </c>
      <c r="F23" s="14" t="s">
        <v>15</v>
      </c>
      <c r="G23" s="15">
        <v>0.12</v>
      </c>
      <c r="H23" s="16">
        <f>H21*G23</f>
        <v>582451.19999999995</v>
      </c>
      <c r="J23" s="14" t="s">
        <v>15</v>
      </c>
      <c r="K23" s="15">
        <v>0.12</v>
      </c>
      <c r="L23" s="16">
        <f>L21*K23</f>
        <v>737280</v>
      </c>
      <c r="N23" s="14" t="s">
        <v>15</v>
      </c>
      <c r="O23" s="15">
        <v>0.12</v>
      </c>
      <c r="P23" s="16">
        <f>P21*O23</f>
        <v>737280</v>
      </c>
    </row>
    <row r="24" spans="2:16">
      <c r="B24" s="9" t="s">
        <v>16</v>
      </c>
      <c r="C24" s="3"/>
      <c r="D24" s="17">
        <f>SUM(D21:D23)</f>
        <v>5552640</v>
      </c>
      <c r="F24" s="9" t="s">
        <v>16</v>
      </c>
      <c r="G24" s="3"/>
      <c r="H24" s="17">
        <f>SUM(H21:H23)</f>
        <v>5848780.7999999998</v>
      </c>
      <c r="J24" s="9" t="s">
        <v>16</v>
      </c>
      <c r="K24" s="3"/>
      <c r="L24" s="17">
        <f>SUM(L21:L23)</f>
        <v>7403520</v>
      </c>
      <c r="N24" s="9" t="s">
        <v>16</v>
      </c>
      <c r="O24" s="3"/>
      <c r="P24" s="17">
        <f>SUM(P21:P23)</f>
        <v>7403520</v>
      </c>
    </row>
    <row r="25" spans="2:16">
      <c r="B25" s="6"/>
      <c r="D25" s="7"/>
      <c r="F25" s="6"/>
      <c r="H25" s="7"/>
      <c r="J25" s="6"/>
      <c r="L25" s="7"/>
      <c r="N25" s="6"/>
      <c r="P25" s="7"/>
    </row>
    <row r="26" spans="2:16">
      <c r="B26" s="6"/>
      <c r="D26" s="7"/>
      <c r="F26" s="6"/>
      <c r="H26" s="7"/>
      <c r="J26" s="6"/>
      <c r="L26" s="7"/>
      <c r="N26" s="6"/>
      <c r="P26" s="7"/>
    </row>
    <row r="27" spans="2:16">
      <c r="B27" s="9" t="s">
        <v>16</v>
      </c>
      <c r="C27" s="3"/>
      <c r="D27" s="17">
        <f>D24</f>
        <v>5552640</v>
      </c>
      <c r="F27" s="9" t="s">
        <v>16</v>
      </c>
      <c r="G27" s="3"/>
      <c r="H27" s="17">
        <f>H24</f>
        <v>5848780.7999999998</v>
      </c>
      <c r="J27" s="9" t="s">
        <v>16</v>
      </c>
      <c r="K27" s="3"/>
      <c r="L27" s="17">
        <f>L24</f>
        <v>7403520</v>
      </c>
      <c r="N27" s="9" t="s">
        <v>16</v>
      </c>
      <c r="O27" s="3"/>
      <c r="P27" s="17">
        <f>P24</f>
        <v>7403520</v>
      </c>
    </row>
    <row r="28" spans="2:16">
      <c r="B28" s="6" t="s">
        <v>17</v>
      </c>
      <c r="D28" s="12">
        <v>50000</v>
      </c>
      <c r="F28" s="6" t="s">
        <v>17</v>
      </c>
      <c r="H28" s="12">
        <f>D28</f>
        <v>50000</v>
      </c>
      <c r="J28" s="6" t="s">
        <v>17</v>
      </c>
      <c r="L28" s="12">
        <f>H28</f>
        <v>50000</v>
      </c>
      <c r="N28" s="6" t="s">
        <v>17</v>
      </c>
      <c r="P28" s="12">
        <f>L28</f>
        <v>50000</v>
      </c>
    </row>
    <row r="29" spans="2:16">
      <c r="B29" s="14" t="s">
        <v>18</v>
      </c>
      <c r="C29" s="1"/>
      <c r="D29" s="19">
        <v>50000</v>
      </c>
      <c r="F29" s="6" t="s">
        <v>34</v>
      </c>
      <c r="G29" s="18">
        <v>0.05</v>
      </c>
      <c r="H29" s="7">
        <f>H27*G29</f>
        <v>292439.03999999998</v>
      </c>
      <c r="J29" s="6" t="s">
        <v>39</v>
      </c>
      <c r="K29" s="18">
        <v>0.05</v>
      </c>
      <c r="L29" s="7">
        <f>L27*K29</f>
        <v>370176</v>
      </c>
      <c r="N29" s="6" t="s">
        <v>39</v>
      </c>
      <c r="O29" s="18">
        <v>0.2</v>
      </c>
      <c r="P29" s="7">
        <f>P27*O29</f>
        <v>1480704</v>
      </c>
    </row>
    <row r="30" spans="2:16">
      <c r="B30" s="9" t="s">
        <v>19</v>
      </c>
      <c r="C30" s="3"/>
      <c r="D30" s="17">
        <f>D27-D28-D29</f>
        <v>5452640</v>
      </c>
      <c r="F30" s="9" t="s">
        <v>28</v>
      </c>
      <c r="G30" s="3"/>
      <c r="H30" s="17">
        <f>H29-H28</f>
        <v>242439.03999999998</v>
      </c>
      <c r="J30" s="9" t="s">
        <v>28</v>
      </c>
      <c r="K30" s="3"/>
      <c r="L30" s="17">
        <f>L29-L28</f>
        <v>320176</v>
      </c>
      <c r="N30" s="9" t="s">
        <v>28</v>
      </c>
      <c r="O30" s="3"/>
      <c r="P30" s="17">
        <f>P29-P28</f>
        <v>1430704</v>
      </c>
    </row>
    <row r="31" spans="2:16">
      <c r="B31" s="6"/>
      <c r="D31" s="8"/>
      <c r="F31" s="20"/>
      <c r="H31" s="22"/>
      <c r="J31" s="20" t="s">
        <v>20</v>
      </c>
      <c r="K31" s="21">
        <v>3</v>
      </c>
      <c r="L31" s="22">
        <f>L30/K31</f>
        <v>106725.33333333333</v>
      </c>
      <c r="N31" s="20" t="s">
        <v>20</v>
      </c>
      <c r="O31" s="21">
        <v>36</v>
      </c>
      <c r="P31" s="22">
        <f>P30/O31</f>
        <v>39741.777777777781</v>
      </c>
    </row>
    <row r="32" spans="2:16">
      <c r="B32" s="6"/>
      <c r="D32" s="8"/>
      <c r="F32" s="6"/>
      <c r="H32" s="7"/>
      <c r="J32" s="20"/>
      <c r="L32" s="22"/>
      <c r="N32" s="20"/>
      <c r="P32" s="22"/>
    </row>
    <row r="33" spans="2:16">
      <c r="B33" s="6"/>
      <c r="D33" s="8"/>
      <c r="F33" s="9" t="s">
        <v>21</v>
      </c>
      <c r="G33" s="18">
        <v>0.95</v>
      </c>
      <c r="H33" s="17">
        <f>H27*G33</f>
        <v>5556341.7599999998</v>
      </c>
      <c r="J33" s="39" t="s">
        <v>33</v>
      </c>
      <c r="K33" s="18">
        <v>0.15</v>
      </c>
      <c r="L33" s="7">
        <f>L27*K33</f>
        <v>1110528</v>
      </c>
      <c r="N33" s="9" t="s">
        <v>21</v>
      </c>
      <c r="O33" s="23">
        <v>0.8</v>
      </c>
      <c r="P33" s="28">
        <f>P21*O33</f>
        <v>4915200</v>
      </c>
    </row>
    <row r="34" spans="2:16">
      <c r="B34" s="6"/>
      <c r="D34" s="8"/>
      <c r="F34" s="20" t="s">
        <v>20</v>
      </c>
      <c r="G34" s="21">
        <v>3</v>
      </c>
      <c r="H34" s="22">
        <f>H33/G34</f>
        <v>1852113.9199999999</v>
      </c>
      <c r="J34" s="20" t="s">
        <v>20</v>
      </c>
      <c r="K34" s="21">
        <v>36</v>
      </c>
      <c r="L34" s="22">
        <f>L33/K34</f>
        <v>30848</v>
      </c>
      <c r="N34" s="32"/>
      <c r="O34" s="33"/>
      <c r="P34" s="34"/>
    </row>
    <row r="35" spans="2:16">
      <c r="B35" s="6"/>
      <c r="D35" s="8"/>
      <c r="F35" s="6"/>
      <c r="H35" s="7"/>
      <c r="J35" s="20"/>
      <c r="L35" s="22"/>
      <c r="N35" s="38" t="s">
        <v>31</v>
      </c>
      <c r="O35" s="23"/>
      <c r="P35" s="17"/>
    </row>
    <row r="36" spans="2:16">
      <c r="B36" s="6"/>
      <c r="D36" s="8"/>
      <c r="F36" s="9"/>
      <c r="G36" s="23"/>
      <c r="H36" s="17"/>
      <c r="J36" s="9" t="s">
        <v>21</v>
      </c>
      <c r="K36" s="23">
        <v>0.8</v>
      </c>
      <c r="L36" s="28">
        <f>L24*K36</f>
        <v>5922816</v>
      </c>
      <c r="N36" s="9" t="s">
        <v>29</v>
      </c>
      <c r="O36" s="23"/>
      <c r="P36" s="17">
        <f>P33*0.00898828</f>
        <v>44179.193855999998</v>
      </c>
    </row>
    <row r="37" spans="2:16">
      <c r="B37" s="6"/>
      <c r="D37" s="8"/>
      <c r="F37" s="38"/>
      <c r="G37" s="23"/>
      <c r="H37" s="17"/>
      <c r="J37" s="32"/>
      <c r="K37" s="33"/>
      <c r="L37" s="34"/>
      <c r="N37" s="20" t="s">
        <v>30</v>
      </c>
      <c r="O37" s="43"/>
      <c r="P37" s="17">
        <f>P33*0.00706779</f>
        <v>34739.601408000002</v>
      </c>
    </row>
    <row r="38" spans="2:16">
      <c r="B38" s="6"/>
      <c r="D38" s="8"/>
      <c r="F38" s="9"/>
      <c r="G38" s="23"/>
      <c r="H38" s="17"/>
      <c r="J38" s="38" t="s">
        <v>31</v>
      </c>
      <c r="K38" s="23"/>
      <c r="L38" s="17"/>
      <c r="N38" s="32"/>
      <c r="O38" s="33"/>
      <c r="P38" s="34"/>
    </row>
    <row r="39" spans="2:16">
      <c r="B39" s="6"/>
      <c r="D39" s="8"/>
      <c r="F39" s="9"/>
      <c r="G39" s="23"/>
      <c r="H39" s="17"/>
      <c r="J39" s="9" t="s">
        <v>29</v>
      </c>
      <c r="K39" s="23"/>
      <c r="L39" s="17">
        <f>L36*0.00898828</f>
        <v>53235.92859648</v>
      </c>
      <c r="N39" s="32"/>
      <c r="O39" s="33"/>
      <c r="P39" s="34"/>
    </row>
    <row r="40" spans="2:16" ht="15" thickBot="1">
      <c r="B40" s="24"/>
      <c r="C40" s="25"/>
      <c r="D40" s="27"/>
      <c r="F40" s="24"/>
      <c r="G40" s="25"/>
      <c r="H40" s="26"/>
      <c r="J40" s="40" t="s">
        <v>30</v>
      </c>
      <c r="K40" s="41"/>
      <c r="L40" s="42">
        <f>L36*0.00706779</f>
        <v>41861.219696640001</v>
      </c>
      <c r="N40" s="40"/>
      <c r="O40" s="41"/>
      <c r="P40" s="42"/>
    </row>
    <row r="42" spans="2:16">
      <c r="B42" s="35" t="s">
        <v>22</v>
      </c>
      <c r="C42" s="36"/>
      <c r="D42" s="37"/>
      <c r="E42" s="36"/>
      <c r="F42" s="36"/>
      <c r="G42" s="36"/>
      <c r="H42" s="36"/>
      <c r="I42" s="36"/>
      <c r="J42" s="36"/>
    </row>
    <row r="43" spans="2:16">
      <c r="B43" s="35" t="s">
        <v>47</v>
      </c>
      <c r="C43" s="36"/>
      <c r="D43" s="37"/>
      <c r="E43" s="36"/>
      <c r="F43" s="36"/>
      <c r="G43" s="36"/>
      <c r="H43" s="36"/>
      <c r="I43" s="36"/>
      <c r="J43" s="36"/>
    </row>
  </sheetData>
  <mergeCells count="9">
    <mergeCell ref="B17:D17"/>
    <mergeCell ref="F17:H17"/>
    <mergeCell ref="J17:L17"/>
    <mergeCell ref="N17:P17"/>
    <mergeCell ref="B14:P14"/>
    <mergeCell ref="B16:D16"/>
    <mergeCell ref="F16:H16"/>
    <mergeCell ref="J16:L16"/>
    <mergeCell ref="N16:P16"/>
  </mergeCells>
  <pageMargins left="0.23622047244094499" right="0.23622047244094499" top="0.74803149606299202" bottom="0.74803149606299202" header="0.31496062992126" footer="0.31496062992126"/>
  <pageSetup scale="6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C6BF07-1CEA-4DFE-A17F-732A3FA4EE60}">
  <sheetPr>
    <pageSetUpPr fitToPage="1"/>
  </sheetPr>
  <dimension ref="B1:P43"/>
  <sheetViews>
    <sheetView showGridLines="0" topLeftCell="A18" zoomScale="85" zoomScaleNormal="85" workbookViewId="0">
      <selection activeCell="D32" sqref="D32"/>
    </sheetView>
  </sheetViews>
  <sheetFormatPr defaultColWidth="9" defaultRowHeight="14.5"/>
  <cols>
    <col min="1" max="1" width="1.81640625" customWidth="1"/>
    <col min="2" max="2" width="19.08984375" customWidth="1"/>
    <col min="3" max="3" width="8.81640625" customWidth="1"/>
    <col min="4" max="4" width="18.08984375" style="2" customWidth="1"/>
    <col min="5" max="5" width="2.08984375" customWidth="1"/>
    <col min="6" max="6" width="24.26953125" customWidth="1"/>
    <col min="7" max="7" width="7.54296875" customWidth="1"/>
    <col min="8" max="8" width="14.54296875" customWidth="1"/>
    <col min="9" max="9" width="2.26953125" customWidth="1"/>
    <col min="10" max="10" width="23.453125" customWidth="1"/>
    <col min="11" max="11" width="7.54296875" customWidth="1"/>
    <col min="12" max="12" width="19.453125" customWidth="1"/>
    <col min="13" max="13" width="2.453125" customWidth="1"/>
    <col min="14" max="14" width="23.453125" customWidth="1"/>
    <col min="15" max="15" width="7.54296875" customWidth="1"/>
    <col min="16" max="16" width="19.453125" customWidth="1"/>
    <col min="17" max="17" width="2.26953125" customWidth="1"/>
  </cols>
  <sheetData>
    <row r="1" spans="2:16">
      <c r="B1" s="3" t="s">
        <v>0</v>
      </c>
      <c r="D1" s="31" t="s">
        <v>43</v>
      </c>
      <c r="H1" s="3" t="s">
        <v>1</v>
      </c>
      <c r="J1" t="s">
        <v>49</v>
      </c>
    </row>
    <row r="2" spans="2:16">
      <c r="B2" s="3" t="s">
        <v>2</v>
      </c>
      <c r="D2" s="2" t="s">
        <v>41</v>
      </c>
      <c r="H2" s="3" t="s">
        <v>3</v>
      </c>
      <c r="J2" s="29">
        <v>26.82</v>
      </c>
      <c r="N2" s="29"/>
    </row>
    <row r="3" spans="2:16">
      <c r="B3" s="3" t="s">
        <v>4</v>
      </c>
      <c r="D3" s="53" t="s">
        <v>44</v>
      </c>
      <c r="H3" s="3" t="s">
        <v>5</v>
      </c>
      <c r="J3" t="s">
        <v>40</v>
      </c>
    </row>
    <row r="4" spans="2:16">
      <c r="B4" s="3" t="s">
        <v>6</v>
      </c>
      <c r="D4" s="31" t="s">
        <v>26</v>
      </c>
      <c r="H4" s="3" t="s">
        <v>7</v>
      </c>
    </row>
    <row r="6" spans="2:16">
      <c r="B6" s="3" t="s">
        <v>8</v>
      </c>
    </row>
    <row r="7" spans="2:16">
      <c r="B7" s="4" t="s">
        <v>9</v>
      </c>
      <c r="D7" s="2">
        <v>50000</v>
      </c>
    </row>
    <row r="8" spans="2:16">
      <c r="B8" s="4" t="s">
        <v>35</v>
      </c>
      <c r="D8" s="2">
        <v>100000</v>
      </c>
      <c r="H8" s="3" t="s">
        <v>11</v>
      </c>
    </row>
    <row r="9" spans="2:16">
      <c r="B9" s="4"/>
      <c r="H9" s="30">
        <f>D9</f>
        <v>0</v>
      </c>
    </row>
    <row r="10" spans="2:16">
      <c r="B10" s="3" t="s">
        <v>12</v>
      </c>
    </row>
    <row r="11" spans="2:16">
      <c r="B11" s="4" t="s">
        <v>9</v>
      </c>
      <c r="D11" s="5">
        <v>8.5000000000000006E-2</v>
      </c>
    </row>
    <row r="12" spans="2:16">
      <c r="B12" s="4" t="s">
        <v>10</v>
      </c>
      <c r="D12" s="5">
        <v>8.5000000000000006E-2</v>
      </c>
    </row>
    <row r="13" spans="2:16">
      <c r="B13" s="4"/>
    </row>
    <row r="14" spans="2:16" ht="18.5">
      <c r="B14" s="47" t="s">
        <v>48</v>
      </c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9"/>
    </row>
    <row r="15" spans="2:16" ht="15" thickBot="1"/>
    <row r="16" spans="2:16">
      <c r="B16" s="50" t="s">
        <v>27</v>
      </c>
      <c r="C16" s="51"/>
      <c r="D16" s="52"/>
      <c r="F16" s="50" t="s">
        <v>36</v>
      </c>
      <c r="G16" s="51"/>
      <c r="H16" s="52"/>
      <c r="J16" s="50" t="s">
        <v>36</v>
      </c>
      <c r="K16" s="51"/>
      <c r="L16" s="52"/>
      <c r="N16" s="50" t="s">
        <v>36</v>
      </c>
      <c r="O16" s="51"/>
      <c r="P16" s="52"/>
    </row>
    <row r="17" spans="2:16">
      <c r="B17" s="44" t="s">
        <v>25</v>
      </c>
      <c r="C17" s="45"/>
      <c r="D17" s="46"/>
      <c r="F17" s="44" t="s">
        <v>32</v>
      </c>
      <c r="G17" s="45"/>
      <c r="H17" s="46"/>
      <c r="J17" s="44" t="s">
        <v>37</v>
      </c>
      <c r="K17" s="45"/>
      <c r="L17" s="46"/>
      <c r="N17" s="44" t="s">
        <v>38</v>
      </c>
      <c r="O17" s="45"/>
      <c r="P17" s="46"/>
    </row>
    <row r="18" spans="2:16">
      <c r="B18" s="6"/>
      <c r="D18" s="8"/>
      <c r="F18" s="6"/>
      <c r="H18" s="7"/>
      <c r="J18" s="6"/>
      <c r="L18" s="8"/>
      <c r="N18" s="6"/>
      <c r="P18" s="8"/>
    </row>
    <row r="19" spans="2:16">
      <c r="B19" s="9" t="s">
        <v>23</v>
      </c>
      <c r="C19" s="3"/>
      <c r="D19" s="10">
        <v>7909000</v>
      </c>
      <c r="F19" s="9" t="s">
        <v>23</v>
      </c>
      <c r="G19" s="3"/>
      <c r="H19" s="10">
        <f>D19</f>
        <v>7909000</v>
      </c>
      <c r="J19" s="9" t="s">
        <v>23</v>
      </c>
      <c r="K19" s="3"/>
      <c r="L19" s="10">
        <f>H19</f>
        <v>7909000</v>
      </c>
      <c r="N19" s="9" t="s">
        <v>23</v>
      </c>
      <c r="O19" s="3"/>
      <c r="P19" s="10">
        <f>L19</f>
        <v>7909000</v>
      </c>
    </row>
    <row r="20" spans="2:16">
      <c r="B20" s="6" t="s">
        <v>24</v>
      </c>
      <c r="C20" s="13">
        <v>0.25</v>
      </c>
      <c r="D20" s="12">
        <f>D19*C20</f>
        <v>1977250</v>
      </c>
      <c r="F20" s="6" t="s">
        <v>24</v>
      </c>
      <c r="G20" s="11">
        <v>0.21</v>
      </c>
      <c r="H20" s="12">
        <f>H19*G20</f>
        <v>1660890</v>
      </c>
      <c r="J20" s="6" t="s">
        <v>24</v>
      </c>
      <c r="K20" s="13"/>
      <c r="L20" s="12">
        <f>L19*K20</f>
        <v>0</v>
      </c>
      <c r="N20" s="6" t="s">
        <v>24</v>
      </c>
      <c r="O20" s="13"/>
      <c r="P20" s="12">
        <f>P19*O20</f>
        <v>0</v>
      </c>
    </row>
    <row r="21" spans="2:16">
      <c r="B21" s="6" t="s">
        <v>13</v>
      </c>
      <c r="D21" s="7">
        <f>D19-D20</f>
        <v>5931750</v>
      </c>
      <c r="F21" s="6" t="s">
        <v>13</v>
      </c>
      <c r="H21" s="7">
        <f>H19-H20</f>
        <v>6248110</v>
      </c>
      <c r="J21" s="6" t="s">
        <v>13</v>
      </c>
      <c r="L21" s="7">
        <f>L19-L20</f>
        <v>7909000</v>
      </c>
      <c r="N21" s="6" t="s">
        <v>13</v>
      </c>
      <c r="P21" s="7">
        <f>P19-P20</f>
        <v>7909000</v>
      </c>
    </row>
    <row r="22" spans="2:16">
      <c r="B22" s="6" t="s">
        <v>14</v>
      </c>
      <c r="C22" s="13">
        <v>8.5000000000000006E-2</v>
      </c>
      <c r="D22" s="7">
        <f>D21*C22</f>
        <v>504198.75000000006</v>
      </c>
      <c r="F22" s="6" t="s">
        <v>14</v>
      </c>
      <c r="G22" s="13">
        <v>8.5000000000000006E-2</v>
      </c>
      <c r="H22" s="7">
        <f>H21*G22</f>
        <v>531089.35000000009</v>
      </c>
      <c r="J22" s="6" t="s">
        <v>14</v>
      </c>
      <c r="K22" s="13">
        <v>8.5000000000000006E-2</v>
      </c>
      <c r="L22" s="7">
        <f>L21*K22</f>
        <v>672265</v>
      </c>
      <c r="N22" s="6" t="s">
        <v>14</v>
      </c>
      <c r="O22" s="13">
        <v>8.5000000000000006E-2</v>
      </c>
      <c r="P22" s="7">
        <f>P21*O22</f>
        <v>672265</v>
      </c>
    </row>
    <row r="23" spans="2:16" s="1" customFormat="1">
      <c r="B23" s="14" t="s">
        <v>15</v>
      </c>
      <c r="C23" s="15">
        <v>0.12</v>
      </c>
      <c r="D23" s="16">
        <f>D21*C23</f>
        <v>711810</v>
      </c>
      <c r="F23" s="14" t="s">
        <v>15</v>
      </c>
      <c r="G23" s="15">
        <v>0.12</v>
      </c>
      <c r="H23" s="16">
        <f>H21*G23</f>
        <v>749773.2</v>
      </c>
      <c r="J23" s="14" t="s">
        <v>15</v>
      </c>
      <c r="K23" s="15">
        <v>0.12</v>
      </c>
      <c r="L23" s="16">
        <f>L21*K23</f>
        <v>949080</v>
      </c>
      <c r="N23" s="14" t="s">
        <v>15</v>
      </c>
      <c r="O23" s="15">
        <v>0.12</v>
      </c>
      <c r="P23" s="16">
        <f>P21*O23</f>
        <v>949080</v>
      </c>
    </row>
    <row r="24" spans="2:16">
      <c r="B24" s="9" t="s">
        <v>16</v>
      </c>
      <c r="C24" s="3"/>
      <c r="D24" s="17">
        <f>SUM(D21:D23)</f>
        <v>7147758.75</v>
      </c>
      <c r="F24" s="9" t="s">
        <v>16</v>
      </c>
      <c r="G24" s="3"/>
      <c r="H24" s="17">
        <f>SUM(H21:H23)</f>
        <v>7528972.5499999998</v>
      </c>
      <c r="J24" s="9" t="s">
        <v>16</v>
      </c>
      <c r="K24" s="3"/>
      <c r="L24" s="17">
        <f>SUM(L21:L23)</f>
        <v>9530345</v>
      </c>
      <c r="N24" s="9" t="s">
        <v>16</v>
      </c>
      <c r="O24" s="3"/>
      <c r="P24" s="17">
        <f>SUM(P21:P23)</f>
        <v>9530345</v>
      </c>
    </row>
    <row r="25" spans="2:16">
      <c r="B25" s="6"/>
      <c r="D25" s="7"/>
      <c r="F25" s="6"/>
      <c r="H25" s="7"/>
      <c r="J25" s="6"/>
      <c r="L25" s="7"/>
      <c r="N25" s="6"/>
      <c r="P25" s="7"/>
    </row>
    <row r="26" spans="2:16">
      <c r="B26" s="6"/>
      <c r="D26" s="7"/>
      <c r="F26" s="6"/>
      <c r="H26" s="7"/>
      <c r="J26" s="6"/>
      <c r="L26" s="7"/>
      <c r="N26" s="6"/>
      <c r="P26" s="7"/>
    </row>
    <row r="27" spans="2:16">
      <c r="B27" s="9" t="s">
        <v>16</v>
      </c>
      <c r="C27" s="3"/>
      <c r="D27" s="17">
        <f>D24</f>
        <v>7147758.75</v>
      </c>
      <c r="F27" s="9" t="s">
        <v>16</v>
      </c>
      <c r="G27" s="3"/>
      <c r="H27" s="17">
        <f>H24</f>
        <v>7528972.5499999998</v>
      </c>
      <c r="J27" s="9" t="s">
        <v>16</v>
      </c>
      <c r="K27" s="3"/>
      <c r="L27" s="17">
        <f>L24</f>
        <v>9530345</v>
      </c>
      <c r="N27" s="9" t="s">
        <v>16</v>
      </c>
      <c r="O27" s="3"/>
      <c r="P27" s="17">
        <f>P24</f>
        <v>9530345</v>
      </c>
    </row>
    <row r="28" spans="2:16">
      <c r="B28" s="6" t="s">
        <v>17</v>
      </c>
      <c r="D28" s="12">
        <v>50000</v>
      </c>
      <c r="F28" s="6" t="s">
        <v>17</v>
      </c>
      <c r="H28" s="12">
        <f>D28</f>
        <v>50000</v>
      </c>
      <c r="J28" s="6" t="s">
        <v>17</v>
      </c>
      <c r="L28" s="12">
        <f>H28</f>
        <v>50000</v>
      </c>
      <c r="N28" s="6" t="s">
        <v>17</v>
      </c>
      <c r="P28" s="12">
        <f>L28</f>
        <v>50000</v>
      </c>
    </row>
    <row r="29" spans="2:16">
      <c r="B29" s="14" t="s">
        <v>18</v>
      </c>
      <c r="C29" s="1"/>
      <c r="D29" s="19">
        <v>50000</v>
      </c>
      <c r="F29" s="6" t="s">
        <v>34</v>
      </c>
      <c r="G29" s="18">
        <v>0.05</v>
      </c>
      <c r="H29" s="7">
        <f>H27*G29</f>
        <v>376448.6275</v>
      </c>
      <c r="J29" s="6" t="s">
        <v>39</v>
      </c>
      <c r="K29" s="18">
        <v>0.05</v>
      </c>
      <c r="L29" s="7">
        <f>L27*K29</f>
        <v>476517.25</v>
      </c>
      <c r="N29" s="6" t="s">
        <v>39</v>
      </c>
      <c r="O29" s="18">
        <v>0.2</v>
      </c>
      <c r="P29" s="7">
        <f>P27*O29</f>
        <v>1906069</v>
      </c>
    </row>
    <row r="30" spans="2:16">
      <c r="B30" s="9" t="s">
        <v>19</v>
      </c>
      <c r="C30" s="3"/>
      <c r="D30" s="17">
        <f>D27-D28-D29</f>
        <v>7047758.75</v>
      </c>
      <c r="F30" s="9" t="s">
        <v>28</v>
      </c>
      <c r="G30" s="3"/>
      <c r="H30" s="17">
        <f>H29-H28</f>
        <v>326448.6275</v>
      </c>
      <c r="J30" s="9" t="s">
        <v>28</v>
      </c>
      <c r="K30" s="3"/>
      <c r="L30" s="17">
        <f>L29-L28</f>
        <v>426517.25</v>
      </c>
      <c r="N30" s="9" t="s">
        <v>28</v>
      </c>
      <c r="O30" s="3"/>
      <c r="P30" s="17">
        <f>P29-P28</f>
        <v>1856069</v>
      </c>
    </row>
    <row r="31" spans="2:16">
      <c r="B31" s="6"/>
      <c r="D31" s="8"/>
      <c r="F31" s="20"/>
      <c r="H31" s="22"/>
      <c r="J31" s="20" t="s">
        <v>20</v>
      </c>
      <c r="K31" s="21">
        <v>3</v>
      </c>
      <c r="L31" s="22">
        <f>L30/K31</f>
        <v>142172.41666666666</v>
      </c>
      <c r="N31" s="20" t="s">
        <v>20</v>
      </c>
      <c r="O31" s="21">
        <v>36</v>
      </c>
      <c r="P31" s="22">
        <f>P30/O31</f>
        <v>51557.472222222219</v>
      </c>
    </row>
    <row r="32" spans="2:16">
      <c r="B32" s="6"/>
      <c r="D32" s="8"/>
      <c r="F32" s="6"/>
      <c r="H32" s="7"/>
      <c r="J32" s="20"/>
      <c r="L32" s="22"/>
      <c r="N32" s="20"/>
      <c r="P32" s="22"/>
    </row>
    <row r="33" spans="2:16">
      <c r="B33" s="6"/>
      <c r="D33" s="8"/>
      <c r="F33" s="9" t="s">
        <v>21</v>
      </c>
      <c r="G33" s="18">
        <v>0.95</v>
      </c>
      <c r="H33" s="17">
        <f>H27*G33</f>
        <v>7152523.9224999994</v>
      </c>
      <c r="J33" s="39" t="s">
        <v>33</v>
      </c>
      <c r="K33" s="18">
        <v>0.15</v>
      </c>
      <c r="L33" s="7">
        <f>L27*K33</f>
        <v>1429551.75</v>
      </c>
      <c r="N33" s="9" t="s">
        <v>21</v>
      </c>
      <c r="O33" s="23">
        <v>0.8</v>
      </c>
      <c r="P33" s="28">
        <f>P21*O33</f>
        <v>6327200</v>
      </c>
    </row>
    <row r="34" spans="2:16">
      <c r="B34" s="6"/>
      <c r="D34" s="8"/>
      <c r="F34" s="20" t="s">
        <v>20</v>
      </c>
      <c r="G34" s="21">
        <v>3</v>
      </c>
      <c r="H34" s="22">
        <f>H33/G34</f>
        <v>2384174.6408333331</v>
      </c>
      <c r="J34" s="20" t="s">
        <v>20</v>
      </c>
      <c r="K34" s="21">
        <v>36</v>
      </c>
      <c r="L34" s="22">
        <f>L33/K34</f>
        <v>39709.770833333336</v>
      </c>
      <c r="N34" s="32"/>
      <c r="O34" s="33"/>
      <c r="P34" s="34"/>
    </row>
    <row r="35" spans="2:16">
      <c r="B35" s="6"/>
      <c r="D35" s="8"/>
      <c r="F35" s="6"/>
      <c r="H35" s="7"/>
      <c r="J35" s="20"/>
      <c r="L35" s="22"/>
      <c r="N35" s="38" t="s">
        <v>31</v>
      </c>
      <c r="O35" s="23"/>
      <c r="P35" s="17"/>
    </row>
    <row r="36" spans="2:16">
      <c r="B36" s="6"/>
      <c r="D36" s="8"/>
      <c r="F36" s="9"/>
      <c r="G36" s="23"/>
      <c r="H36" s="17"/>
      <c r="J36" s="9" t="s">
        <v>21</v>
      </c>
      <c r="K36" s="23">
        <v>0.8</v>
      </c>
      <c r="L36" s="28">
        <f>L24*K36</f>
        <v>7624276</v>
      </c>
      <c r="N36" s="9" t="s">
        <v>29</v>
      </c>
      <c r="O36" s="23"/>
      <c r="P36" s="17">
        <f>P33*0.00898828</f>
        <v>56870.645215999997</v>
      </c>
    </row>
    <row r="37" spans="2:16">
      <c r="B37" s="6"/>
      <c r="D37" s="8"/>
      <c r="F37" s="38"/>
      <c r="G37" s="23"/>
      <c r="H37" s="17"/>
      <c r="J37" s="32"/>
      <c r="K37" s="33"/>
      <c r="L37" s="34"/>
      <c r="N37" s="20" t="s">
        <v>30</v>
      </c>
      <c r="O37" s="43"/>
      <c r="P37" s="17">
        <f>P33*0.00706779</f>
        <v>44719.320888000002</v>
      </c>
    </row>
    <row r="38" spans="2:16">
      <c r="B38" s="6"/>
      <c r="D38" s="8"/>
      <c r="F38" s="9"/>
      <c r="G38" s="23"/>
      <c r="H38" s="17"/>
      <c r="J38" s="38" t="s">
        <v>31</v>
      </c>
      <c r="K38" s="23"/>
      <c r="L38" s="17"/>
      <c r="N38" s="32"/>
      <c r="O38" s="33"/>
      <c r="P38" s="34"/>
    </row>
    <row r="39" spans="2:16">
      <c r="B39" s="6"/>
      <c r="D39" s="8"/>
      <c r="F39" s="9"/>
      <c r="G39" s="23"/>
      <c r="H39" s="17"/>
      <c r="J39" s="9" t="s">
        <v>29</v>
      </c>
      <c r="K39" s="23"/>
      <c r="L39" s="17">
        <f>L36*0.00898828</f>
        <v>68529.127485279998</v>
      </c>
      <c r="N39" s="32"/>
      <c r="O39" s="33"/>
      <c r="P39" s="34"/>
    </row>
    <row r="40" spans="2:16" ht="15" thickBot="1">
      <c r="B40" s="24"/>
      <c r="C40" s="25"/>
      <c r="D40" s="27"/>
      <c r="F40" s="24"/>
      <c r="G40" s="25"/>
      <c r="H40" s="26"/>
      <c r="J40" s="40" t="s">
        <v>30</v>
      </c>
      <c r="K40" s="41"/>
      <c r="L40" s="42">
        <f>L36*0.00706779</f>
        <v>53886.78167004</v>
      </c>
      <c r="N40" s="40"/>
      <c r="O40" s="41"/>
      <c r="P40" s="42"/>
    </row>
    <row r="42" spans="2:16">
      <c r="B42" s="35" t="s">
        <v>22</v>
      </c>
      <c r="C42" s="36"/>
      <c r="D42" s="37"/>
      <c r="E42" s="36"/>
      <c r="F42" s="36"/>
      <c r="G42" s="36"/>
      <c r="H42" s="36"/>
      <c r="I42" s="36"/>
      <c r="J42" s="36"/>
    </row>
    <row r="43" spans="2:16">
      <c r="B43" s="35" t="s">
        <v>47</v>
      </c>
      <c r="C43" s="36"/>
      <c r="D43" s="37"/>
      <c r="E43" s="36"/>
      <c r="F43" s="36"/>
      <c r="G43" s="36"/>
      <c r="H43" s="36"/>
      <c r="I43" s="36"/>
      <c r="J43" s="36"/>
    </row>
  </sheetData>
  <mergeCells count="9">
    <mergeCell ref="B14:P14"/>
    <mergeCell ref="B16:D16"/>
    <mergeCell ref="F16:H16"/>
    <mergeCell ref="J16:L16"/>
    <mergeCell ref="N16:P16"/>
    <mergeCell ref="B17:D17"/>
    <mergeCell ref="F17:H17"/>
    <mergeCell ref="J17:L17"/>
    <mergeCell ref="N17:P17"/>
  </mergeCells>
  <pageMargins left="0.23622047244094499" right="0.23622047244094499" top="0.74803149606299202" bottom="0.74803149606299202" header="0.31496062992126" footer="0.31496062992126"/>
  <pageSetup scale="6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E18053-EC92-42C5-ABE9-0884294B5160}">
  <sheetPr>
    <pageSetUpPr fitToPage="1"/>
  </sheetPr>
  <dimension ref="B1:P43"/>
  <sheetViews>
    <sheetView showGridLines="0" zoomScale="85" zoomScaleNormal="85" workbookViewId="0">
      <selection activeCell="F20" sqref="F20"/>
    </sheetView>
  </sheetViews>
  <sheetFormatPr defaultColWidth="9" defaultRowHeight="14.5"/>
  <cols>
    <col min="1" max="1" width="1.81640625" customWidth="1"/>
    <col min="2" max="2" width="19.08984375" customWidth="1"/>
    <col min="3" max="3" width="8.81640625" customWidth="1"/>
    <col min="4" max="4" width="18.08984375" style="2" customWidth="1"/>
    <col min="5" max="5" width="2.08984375" customWidth="1"/>
    <col min="6" max="6" width="24.26953125" customWidth="1"/>
    <col min="7" max="7" width="7.54296875" customWidth="1"/>
    <col min="8" max="8" width="14.54296875" customWidth="1"/>
    <col min="9" max="9" width="2.26953125" customWidth="1"/>
    <col min="10" max="10" width="23.453125" customWidth="1"/>
    <col min="11" max="11" width="7.54296875" customWidth="1"/>
    <col min="12" max="12" width="19.453125" customWidth="1"/>
    <col min="13" max="13" width="2.453125" customWidth="1"/>
    <col min="14" max="14" width="23.453125" customWidth="1"/>
    <col min="15" max="15" width="7.54296875" customWidth="1"/>
    <col min="16" max="16" width="19.453125" customWidth="1"/>
    <col min="17" max="17" width="2.26953125" customWidth="1"/>
  </cols>
  <sheetData>
    <row r="1" spans="2:16">
      <c r="B1" s="3" t="s">
        <v>0</v>
      </c>
      <c r="D1" s="31" t="s">
        <v>43</v>
      </c>
      <c r="H1" s="3" t="s">
        <v>1</v>
      </c>
      <c r="J1" t="s">
        <v>51</v>
      </c>
    </row>
    <row r="2" spans="2:16">
      <c r="B2" s="3" t="s">
        <v>2</v>
      </c>
      <c r="D2" s="2" t="s">
        <v>41</v>
      </c>
      <c r="H2" s="3" t="s">
        <v>3</v>
      </c>
      <c r="J2" s="29">
        <v>33.299999999999997</v>
      </c>
      <c r="N2" s="29"/>
    </row>
    <row r="3" spans="2:16">
      <c r="B3" s="3" t="s">
        <v>4</v>
      </c>
      <c r="D3" s="53" t="s">
        <v>44</v>
      </c>
      <c r="H3" s="3" t="s">
        <v>5</v>
      </c>
      <c r="J3" t="s">
        <v>50</v>
      </c>
    </row>
    <row r="4" spans="2:16">
      <c r="B4" s="3" t="s">
        <v>6</v>
      </c>
      <c r="D4" s="31" t="s">
        <v>26</v>
      </c>
      <c r="H4" s="3" t="s">
        <v>7</v>
      </c>
    </row>
    <row r="6" spans="2:16">
      <c r="B6" s="3" t="s">
        <v>8</v>
      </c>
    </row>
    <row r="7" spans="2:16">
      <c r="B7" s="4" t="s">
        <v>9</v>
      </c>
      <c r="D7" s="2">
        <v>50000</v>
      </c>
    </row>
    <row r="8" spans="2:16">
      <c r="B8" s="4" t="s">
        <v>35</v>
      </c>
      <c r="D8" s="2">
        <v>100000</v>
      </c>
      <c r="H8" s="3" t="s">
        <v>11</v>
      </c>
    </row>
    <row r="9" spans="2:16">
      <c r="B9" s="4"/>
      <c r="H9" s="30">
        <f>D9</f>
        <v>0</v>
      </c>
    </row>
    <row r="10" spans="2:16">
      <c r="B10" s="3" t="s">
        <v>12</v>
      </c>
    </row>
    <row r="11" spans="2:16">
      <c r="B11" s="4" t="s">
        <v>9</v>
      </c>
      <c r="D11" s="5">
        <v>8.5000000000000006E-2</v>
      </c>
    </row>
    <row r="12" spans="2:16">
      <c r="B12" s="4" t="s">
        <v>10</v>
      </c>
      <c r="D12" s="5">
        <v>8.5000000000000006E-2</v>
      </c>
    </row>
    <row r="13" spans="2:16">
      <c r="B13" s="4"/>
    </row>
    <row r="14" spans="2:16" ht="18.5">
      <c r="B14" s="47" t="s">
        <v>48</v>
      </c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9"/>
    </row>
    <row r="15" spans="2:16" ht="15" thickBot="1"/>
    <row r="16" spans="2:16">
      <c r="B16" s="50" t="s">
        <v>27</v>
      </c>
      <c r="C16" s="51"/>
      <c r="D16" s="52"/>
      <c r="F16" s="50" t="s">
        <v>36</v>
      </c>
      <c r="G16" s="51"/>
      <c r="H16" s="52"/>
      <c r="J16" s="50" t="s">
        <v>36</v>
      </c>
      <c r="K16" s="51"/>
      <c r="L16" s="52"/>
      <c r="N16" s="50" t="s">
        <v>36</v>
      </c>
      <c r="O16" s="51"/>
      <c r="P16" s="52"/>
    </row>
    <row r="17" spans="2:16">
      <c r="B17" s="44" t="s">
        <v>25</v>
      </c>
      <c r="C17" s="45"/>
      <c r="D17" s="46"/>
      <c r="F17" s="44" t="s">
        <v>32</v>
      </c>
      <c r="G17" s="45"/>
      <c r="H17" s="46"/>
      <c r="J17" s="44" t="s">
        <v>37</v>
      </c>
      <c r="K17" s="45"/>
      <c r="L17" s="46"/>
      <c r="N17" s="44" t="s">
        <v>38</v>
      </c>
      <c r="O17" s="45"/>
      <c r="P17" s="46"/>
    </row>
    <row r="18" spans="2:16">
      <c r="B18" s="6"/>
      <c r="D18" s="8"/>
      <c r="F18" s="6"/>
      <c r="H18" s="7"/>
      <c r="J18" s="6"/>
      <c r="L18" s="8"/>
      <c r="N18" s="6"/>
      <c r="P18" s="8"/>
    </row>
    <row r="19" spans="2:16">
      <c r="B19" s="9" t="s">
        <v>23</v>
      </c>
      <c r="C19" s="3"/>
      <c r="D19" s="10">
        <v>9697000</v>
      </c>
      <c r="F19" s="9" t="s">
        <v>23</v>
      </c>
      <c r="G19" s="3"/>
      <c r="H19" s="10">
        <f>D19</f>
        <v>9697000</v>
      </c>
      <c r="J19" s="9" t="s">
        <v>23</v>
      </c>
      <c r="K19" s="3"/>
      <c r="L19" s="10">
        <f>H19</f>
        <v>9697000</v>
      </c>
      <c r="N19" s="9" t="s">
        <v>23</v>
      </c>
      <c r="O19" s="3"/>
      <c r="P19" s="10">
        <f>L19</f>
        <v>9697000</v>
      </c>
    </row>
    <row r="20" spans="2:16">
      <c r="B20" s="6" t="s">
        <v>24</v>
      </c>
      <c r="C20" s="13">
        <v>0.25</v>
      </c>
      <c r="D20" s="12">
        <f>D19*C20</f>
        <v>2424250</v>
      </c>
      <c r="F20" s="6" t="s">
        <v>24</v>
      </c>
      <c r="G20" s="11">
        <v>0.21</v>
      </c>
      <c r="H20" s="12">
        <f>H19*G20</f>
        <v>2036370</v>
      </c>
      <c r="J20" s="6" t="s">
        <v>24</v>
      </c>
      <c r="K20" s="13"/>
      <c r="L20" s="12">
        <f>L19*K20</f>
        <v>0</v>
      </c>
      <c r="N20" s="6" t="s">
        <v>24</v>
      </c>
      <c r="O20" s="13"/>
      <c r="P20" s="12">
        <f>P19*O20</f>
        <v>0</v>
      </c>
    </row>
    <row r="21" spans="2:16">
      <c r="B21" s="6" t="s">
        <v>13</v>
      </c>
      <c r="D21" s="7">
        <f>D19-D20</f>
        <v>7272750</v>
      </c>
      <c r="F21" s="6" t="s">
        <v>13</v>
      </c>
      <c r="H21" s="7">
        <f>H19-H20</f>
        <v>7660630</v>
      </c>
      <c r="J21" s="6" t="s">
        <v>13</v>
      </c>
      <c r="L21" s="7">
        <f>L19-L20</f>
        <v>9697000</v>
      </c>
      <c r="N21" s="6" t="s">
        <v>13</v>
      </c>
      <c r="P21" s="7">
        <f>P19-P20</f>
        <v>9697000</v>
      </c>
    </row>
    <row r="22" spans="2:16">
      <c r="B22" s="6" t="s">
        <v>14</v>
      </c>
      <c r="C22" s="13">
        <v>8.5000000000000006E-2</v>
      </c>
      <c r="D22" s="7">
        <f>D21*C22</f>
        <v>618183.75</v>
      </c>
      <c r="F22" s="6" t="s">
        <v>14</v>
      </c>
      <c r="G22" s="13">
        <v>8.5000000000000006E-2</v>
      </c>
      <c r="H22" s="7">
        <f>H21*G22</f>
        <v>651153.55000000005</v>
      </c>
      <c r="J22" s="6" t="s">
        <v>14</v>
      </c>
      <c r="K22" s="13">
        <v>8.5000000000000006E-2</v>
      </c>
      <c r="L22" s="7">
        <f>L21*K22</f>
        <v>824245.00000000012</v>
      </c>
      <c r="N22" s="6" t="s">
        <v>14</v>
      </c>
      <c r="O22" s="13">
        <v>8.5000000000000006E-2</v>
      </c>
      <c r="P22" s="7">
        <f>P21*O22</f>
        <v>824245.00000000012</v>
      </c>
    </row>
    <row r="23" spans="2:16" s="1" customFormat="1">
      <c r="B23" s="14" t="s">
        <v>15</v>
      </c>
      <c r="C23" s="15">
        <v>0.12</v>
      </c>
      <c r="D23" s="16">
        <f>D21*C23</f>
        <v>872730</v>
      </c>
      <c r="F23" s="14" t="s">
        <v>15</v>
      </c>
      <c r="G23" s="15">
        <v>0.12</v>
      </c>
      <c r="H23" s="16">
        <f>H21*G23</f>
        <v>919275.6</v>
      </c>
      <c r="J23" s="14" t="s">
        <v>15</v>
      </c>
      <c r="K23" s="15">
        <v>0.12</v>
      </c>
      <c r="L23" s="16">
        <f>L21*K23</f>
        <v>1163640</v>
      </c>
      <c r="N23" s="14" t="s">
        <v>15</v>
      </c>
      <c r="O23" s="15">
        <v>0.12</v>
      </c>
      <c r="P23" s="16">
        <f>P21*O23</f>
        <v>1163640</v>
      </c>
    </row>
    <row r="24" spans="2:16">
      <c r="B24" s="9" t="s">
        <v>16</v>
      </c>
      <c r="C24" s="3"/>
      <c r="D24" s="17">
        <f>SUM(D21:D23)</f>
        <v>8763663.75</v>
      </c>
      <c r="F24" s="9" t="s">
        <v>16</v>
      </c>
      <c r="G24" s="3"/>
      <c r="H24" s="17">
        <f>SUM(H21:H23)</f>
        <v>9231059.1500000004</v>
      </c>
      <c r="J24" s="9" t="s">
        <v>16</v>
      </c>
      <c r="K24" s="3"/>
      <c r="L24" s="17">
        <f>SUM(L21:L23)</f>
        <v>11684885</v>
      </c>
      <c r="N24" s="9" t="s">
        <v>16</v>
      </c>
      <c r="O24" s="3"/>
      <c r="P24" s="17">
        <f>SUM(P21:P23)</f>
        <v>11684885</v>
      </c>
    </row>
    <row r="25" spans="2:16">
      <c r="B25" s="6"/>
      <c r="D25" s="7"/>
      <c r="F25" s="6"/>
      <c r="H25" s="7"/>
      <c r="J25" s="6"/>
      <c r="L25" s="7"/>
      <c r="N25" s="6"/>
      <c r="P25" s="7"/>
    </row>
    <row r="26" spans="2:16">
      <c r="B26" s="6"/>
      <c r="D26" s="7"/>
      <c r="F26" s="6"/>
      <c r="H26" s="7"/>
      <c r="J26" s="6"/>
      <c r="L26" s="7"/>
      <c r="N26" s="6"/>
      <c r="P26" s="7"/>
    </row>
    <row r="27" spans="2:16">
      <c r="B27" s="9" t="s">
        <v>16</v>
      </c>
      <c r="C27" s="3"/>
      <c r="D27" s="17">
        <f>D24</f>
        <v>8763663.75</v>
      </c>
      <c r="F27" s="9" t="s">
        <v>16</v>
      </c>
      <c r="G27" s="3"/>
      <c r="H27" s="17">
        <f>H24</f>
        <v>9231059.1500000004</v>
      </c>
      <c r="J27" s="9" t="s">
        <v>16</v>
      </c>
      <c r="K27" s="3"/>
      <c r="L27" s="17">
        <f>L24</f>
        <v>11684885</v>
      </c>
      <c r="N27" s="9" t="s">
        <v>16</v>
      </c>
      <c r="O27" s="3"/>
      <c r="P27" s="17">
        <f>P24</f>
        <v>11684885</v>
      </c>
    </row>
    <row r="28" spans="2:16">
      <c r="B28" s="6" t="s">
        <v>17</v>
      </c>
      <c r="D28" s="12">
        <v>50000</v>
      </c>
      <c r="F28" s="6" t="s">
        <v>17</v>
      </c>
      <c r="H28" s="12">
        <f>D28</f>
        <v>50000</v>
      </c>
      <c r="J28" s="6" t="s">
        <v>17</v>
      </c>
      <c r="L28" s="12">
        <f>H28</f>
        <v>50000</v>
      </c>
      <c r="N28" s="6" t="s">
        <v>17</v>
      </c>
      <c r="P28" s="12">
        <f>L28</f>
        <v>50000</v>
      </c>
    </row>
    <row r="29" spans="2:16">
      <c r="B29" s="14" t="s">
        <v>18</v>
      </c>
      <c r="C29" s="1"/>
      <c r="D29" s="19">
        <v>50000</v>
      </c>
      <c r="F29" s="6" t="s">
        <v>34</v>
      </c>
      <c r="G29" s="18">
        <v>0.05</v>
      </c>
      <c r="H29" s="7">
        <f>H27*G29</f>
        <v>461552.95750000002</v>
      </c>
      <c r="J29" s="6" t="s">
        <v>39</v>
      </c>
      <c r="K29" s="18">
        <v>0.05</v>
      </c>
      <c r="L29" s="7">
        <f>L27*K29</f>
        <v>584244.25</v>
      </c>
      <c r="N29" s="6" t="s">
        <v>39</v>
      </c>
      <c r="O29" s="18">
        <v>0.2</v>
      </c>
      <c r="P29" s="7">
        <f>P27*O29</f>
        <v>2336977</v>
      </c>
    </row>
    <row r="30" spans="2:16">
      <c r="B30" s="9" t="s">
        <v>19</v>
      </c>
      <c r="C30" s="3"/>
      <c r="D30" s="17">
        <f>D27-D28-D29</f>
        <v>8663663.75</v>
      </c>
      <c r="F30" s="9" t="s">
        <v>28</v>
      </c>
      <c r="G30" s="3"/>
      <c r="H30" s="17">
        <f>H29-H28</f>
        <v>411552.95750000002</v>
      </c>
      <c r="J30" s="9" t="s">
        <v>28</v>
      </c>
      <c r="K30" s="3"/>
      <c r="L30" s="17">
        <f>L29-L28</f>
        <v>534244.25</v>
      </c>
      <c r="N30" s="9" t="s">
        <v>28</v>
      </c>
      <c r="O30" s="3"/>
      <c r="P30" s="17">
        <f>P29-P28</f>
        <v>2286977</v>
      </c>
    </row>
    <row r="31" spans="2:16">
      <c r="B31" s="6"/>
      <c r="D31" s="8"/>
      <c r="F31" s="20"/>
      <c r="H31" s="22"/>
      <c r="J31" s="20" t="s">
        <v>20</v>
      </c>
      <c r="K31" s="21">
        <v>3</v>
      </c>
      <c r="L31" s="22">
        <f>L30/K31</f>
        <v>178081.41666666666</v>
      </c>
      <c r="N31" s="20" t="s">
        <v>20</v>
      </c>
      <c r="O31" s="21">
        <v>36</v>
      </c>
      <c r="P31" s="22">
        <f>P30/O31</f>
        <v>63527.138888888891</v>
      </c>
    </row>
    <row r="32" spans="2:16">
      <c r="B32" s="6"/>
      <c r="D32" s="8"/>
      <c r="F32" s="6"/>
      <c r="H32" s="7"/>
      <c r="J32" s="20"/>
      <c r="L32" s="22"/>
      <c r="N32" s="20"/>
      <c r="P32" s="22"/>
    </row>
    <row r="33" spans="2:16">
      <c r="B33" s="6"/>
      <c r="D33" s="8"/>
      <c r="F33" s="9" t="s">
        <v>21</v>
      </c>
      <c r="G33" s="18">
        <v>0.95</v>
      </c>
      <c r="H33" s="17">
        <f>H27*G33</f>
        <v>8769506.1925000008</v>
      </c>
      <c r="J33" s="39" t="s">
        <v>33</v>
      </c>
      <c r="K33" s="18">
        <v>0.15</v>
      </c>
      <c r="L33" s="7">
        <f>L27*K33</f>
        <v>1752732.75</v>
      </c>
      <c r="N33" s="9" t="s">
        <v>21</v>
      </c>
      <c r="O33" s="23">
        <v>0.8</v>
      </c>
      <c r="P33" s="28">
        <f>P21*O33</f>
        <v>7757600</v>
      </c>
    </row>
    <row r="34" spans="2:16">
      <c r="B34" s="6"/>
      <c r="D34" s="8"/>
      <c r="F34" s="20" t="s">
        <v>20</v>
      </c>
      <c r="G34" s="21">
        <v>3</v>
      </c>
      <c r="H34" s="22">
        <f>H33/G34</f>
        <v>2923168.7308333335</v>
      </c>
      <c r="J34" s="20" t="s">
        <v>20</v>
      </c>
      <c r="K34" s="21">
        <v>36</v>
      </c>
      <c r="L34" s="22">
        <f>L33/K34</f>
        <v>48687.020833333336</v>
      </c>
      <c r="N34" s="32"/>
      <c r="O34" s="33"/>
      <c r="P34" s="34"/>
    </row>
    <row r="35" spans="2:16">
      <c r="B35" s="6"/>
      <c r="D35" s="8"/>
      <c r="F35" s="6"/>
      <c r="H35" s="7"/>
      <c r="J35" s="20"/>
      <c r="L35" s="22"/>
      <c r="N35" s="38" t="s">
        <v>31</v>
      </c>
      <c r="O35" s="23"/>
      <c r="P35" s="17"/>
    </row>
    <row r="36" spans="2:16">
      <c r="B36" s="6"/>
      <c r="D36" s="8"/>
      <c r="F36" s="9"/>
      <c r="G36" s="23"/>
      <c r="H36" s="17"/>
      <c r="J36" s="9" t="s">
        <v>21</v>
      </c>
      <c r="K36" s="23">
        <v>0.8</v>
      </c>
      <c r="L36" s="28">
        <f>L24*K36</f>
        <v>9347908</v>
      </c>
      <c r="N36" s="9" t="s">
        <v>29</v>
      </c>
      <c r="O36" s="23"/>
      <c r="P36" s="17">
        <f>P33*0.00898828</f>
        <v>69727.48092799999</v>
      </c>
    </row>
    <row r="37" spans="2:16">
      <c r="B37" s="6"/>
      <c r="D37" s="8"/>
      <c r="F37" s="38"/>
      <c r="G37" s="23"/>
      <c r="H37" s="17"/>
      <c r="J37" s="32"/>
      <c r="K37" s="33"/>
      <c r="L37" s="34"/>
      <c r="N37" s="20" t="s">
        <v>30</v>
      </c>
      <c r="O37" s="43"/>
      <c r="P37" s="17">
        <f>P33*0.00706779</f>
        <v>54829.087703999998</v>
      </c>
    </row>
    <row r="38" spans="2:16">
      <c r="B38" s="6"/>
      <c r="D38" s="8"/>
      <c r="F38" s="9"/>
      <c r="G38" s="23"/>
      <c r="H38" s="17"/>
      <c r="J38" s="38" t="s">
        <v>31</v>
      </c>
      <c r="K38" s="23"/>
      <c r="L38" s="17"/>
      <c r="N38" s="32"/>
      <c r="O38" s="33"/>
      <c r="P38" s="34"/>
    </row>
    <row r="39" spans="2:16">
      <c r="B39" s="6"/>
      <c r="D39" s="8"/>
      <c r="F39" s="9"/>
      <c r="G39" s="23"/>
      <c r="H39" s="17"/>
      <c r="J39" s="9" t="s">
        <v>29</v>
      </c>
      <c r="K39" s="23"/>
      <c r="L39" s="17">
        <f>L36*0.00898828</f>
        <v>84021.614518239992</v>
      </c>
      <c r="N39" s="32"/>
      <c r="O39" s="33"/>
      <c r="P39" s="34"/>
    </row>
    <row r="40" spans="2:16" ht="15" thickBot="1">
      <c r="B40" s="24"/>
      <c r="C40" s="25"/>
      <c r="D40" s="27"/>
      <c r="F40" s="24"/>
      <c r="G40" s="25"/>
      <c r="H40" s="26"/>
      <c r="J40" s="40" t="s">
        <v>30</v>
      </c>
      <c r="K40" s="41"/>
      <c r="L40" s="42">
        <f>L36*0.00706779</f>
        <v>66069.050683320005</v>
      </c>
      <c r="N40" s="40"/>
      <c r="O40" s="41"/>
      <c r="P40" s="42"/>
    </row>
    <row r="42" spans="2:16">
      <c r="B42" s="35" t="s">
        <v>22</v>
      </c>
      <c r="C42" s="36"/>
      <c r="D42" s="37"/>
      <c r="E42" s="36"/>
      <c r="F42" s="36"/>
      <c r="G42" s="36"/>
      <c r="H42" s="36"/>
      <c r="I42" s="36"/>
      <c r="J42" s="36"/>
    </row>
    <row r="43" spans="2:16">
      <c r="B43" s="35" t="s">
        <v>47</v>
      </c>
      <c r="C43" s="36"/>
      <c r="D43" s="37"/>
      <c r="E43" s="36"/>
      <c r="F43" s="36"/>
      <c r="G43" s="36"/>
      <c r="H43" s="36"/>
      <c r="I43" s="36"/>
      <c r="J43" s="36"/>
    </row>
  </sheetData>
  <mergeCells count="9">
    <mergeCell ref="B14:P14"/>
    <mergeCell ref="B16:D16"/>
    <mergeCell ref="F16:H16"/>
    <mergeCell ref="J16:L16"/>
    <mergeCell ref="N16:P16"/>
    <mergeCell ref="B17:D17"/>
    <mergeCell ref="F17:H17"/>
    <mergeCell ref="J17:L17"/>
    <mergeCell ref="N17:P17"/>
  </mergeCells>
  <pageMargins left="0.23622047244094499" right="0.23622047244094499" top="0.74803149606299202" bottom="0.74803149606299202" header="0.31496062992126" footer="0.31496062992126"/>
  <pageSetup scale="6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3AEF2-C006-4838-8D9A-EBD331930841}">
  <sheetPr>
    <pageSetUpPr fitToPage="1"/>
  </sheetPr>
  <dimension ref="B1:P43"/>
  <sheetViews>
    <sheetView showGridLines="0" tabSelected="1" zoomScale="85" zoomScaleNormal="85" workbookViewId="0">
      <selection activeCell="F7" sqref="F7"/>
    </sheetView>
  </sheetViews>
  <sheetFormatPr defaultColWidth="9" defaultRowHeight="14.5"/>
  <cols>
    <col min="1" max="1" width="1.81640625" customWidth="1"/>
    <col min="2" max="2" width="19.08984375" customWidth="1"/>
    <col min="3" max="3" width="8.81640625" customWidth="1"/>
    <col min="4" max="4" width="18.08984375" style="2" customWidth="1"/>
    <col min="5" max="5" width="2.08984375" customWidth="1"/>
    <col min="6" max="6" width="24.26953125" customWidth="1"/>
    <col min="7" max="7" width="7.54296875" customWidth="1"/>
    <col min="8" max="8" width="14.54296875" customWidth="1"/>
    <col min="9" max="9" width="2.26953125" customWidth="1"/>
    <col min="10" max="10" width="23.453125" customWidth="1"/>
    <col min="11" max="11" width="7.54296875" customWidth="1"/>
    <col min="12" max="12" width="19.453125" customWidth="1"/>
    <col min="13" max="13" width="2.453125" customWidth="1"/>
    <col min="14" max="14" width="23.453125" customWidth="1"/>
    <col min="15" max="15" width="7.54296875" customWidth="1"/>
    <col min="16" max="16" width="19.453125" customWidth="1"/>
    <col min="17" max="17" width="2.26953125" customWidth="1"/>
  </cols>
  <sheetData>
    <row r="1" spans="2:16">
      <c r="B1" s="3" t="s">
        <v>0</v>
      </c>
      <c r="D1" s="31" t="s">
        <v>43</v>
      </c>
      <c r="H1" s="3" t="s">
        <v>1</v>
      </c>
      <c r="J1" t="s">
        <v>52</v>
      </c>
    </row>
    <row r="2" spans="2:16">
      <c r="B2" s="3" t="s">
        <v>2</v>
      </c>
      <c r="D2" s="2" t="s">
        <v>41</v>
      </c>
      <c r="H2" s="3" t="s">
        <v>3</v>
      </c>
      <c r="J2" s="29">
        <v>45.56</v>
      </c>
      <c r="N2" s="29"/>
    </row>
    <row r="3" spans="2:16">
      <c r="B3" s="3" t="s">
        <v>4</v>
      </c>
      <c r="D3" s="53" t="s">
        <v>44</v>
      </c>
      <c r="H3" s="3" t="s">
        <v>5</v>
      </c>
      <c r="J3" t="s">
        <v>42</v>
      </c>
    </row>
    <row r="4" spans="2:16">
      <c r="B4" s="3" t="s">
        <v>6</v>
      </c>
      <c r="D4" s="31" t="s">
        <v>26</v>
      </c>
      <c r="H4" s="3" t="s">
        <v>7</v>
      </c>
    </row>
    <row r="6" spans="2:16">
      <c r="B6" s="3" t="s">
        <v>8</v>
      </c>
    </row>
    <row r="7" spans="2:16">
      <c r="B7" s="4" t="s">
        <v>9</v>
      </c>
      <c r="D7" s="2">
        <v>50000</v>
      </c>
    </row>
    <row r="8" spans="2:16">
      <c r="B8" s="4" t="s">
        <v>35</v>
      </c>
      <c r="D8" s="2">
        <v>100000</v>
      </c>
      <c r="H8" s="3" t="s">
        <v>11</v>
      </c>
    </row>
    <row r="9" spans="2:16">
      <c r="B9" s="4"/>
      <c r="H9" s="30">
        <f>D9</f>
        <v>0</v>
      </c>
    </row>
    <row r="10" spans="2:16">
      <c r="B10" s="3" t="s">
        <v>12</v>
      </c>
    </row>
    <row r="11" spans="2:16">
      <c r="B11" s="4" t="s">
        <v>9</v>
      </c>
      <c r="D11" s="5">
        <v>8.5000000000000006E-2</v>
      </c>
    </row>
    <row r="12" spans="2:16">
      <c r="B12" s="4" t="s">
        <v>10</v>
      </c>
      <c r="D12" s="5">
        <v>8.5000000000000006E-2</v>
      </c>
    </row>
    <row r="13" spans="2:16">
      <c r="B13" s="4"/>
    </row>
    <row r="14" spans="2:16" ht="18.5">
      <c r="B14" s="47" t="s">
        <v>48</v>
      </c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9"/>
    </row>
    <row r="15" spans="2:16" ht="15" thickBot="1"/>
    <row r="16" spans="2:16">
      <c r="B16" s="50" t="s">
        <v>27</v>
      </c>
      <c r="C16" s="51"/>
      <c r="D16" s="52"/>
      <c r="F16" s="50" t="s">
        <v>36</v>
      </c>
      <c r="G16" s="51"/>
      <c r="H16" s="52"/>
      <c r="J16" s="50" t="s">
        <v>36</v>
      </c>
      <c r="K16" s="51"/>
      <c r="L16" s="52"/>
      <c r="N16" s="50" t="s">
        <v>36</v>
      </c>
      <c r="O16" s="51"/>
      <c r="P16" s="52"/>
    </row>
    <row r="17" spans="2:16">
      <c r="B17" s="44" t="s">
        <v>25</v>
      </c>
      <c r="C17" s="45"/>
      <c r="D17" s="46"/>
      <c r="F17" s="44" t="s">
        <v>32</v>
      </c>
      <c r="G17" s="45"/>
      <c r="H17" s="46"/>
      <c r="J17" s="44" t="s">
        <v>37</v>
      </c>
      <c r="K17" s="45"/>
      <c r="L17" s="46"/>
      <c r="N17" s="44" t="s">
        <v>38</v>
      </c>
      <c r="O17" s="45"/>
      <c r="P17" s="46"/>
    </row>
    <row r="18" spans="2:16">
      <c r="B18" s="6"/>
      <c r="D18" s="8"/>
      <c r="F18" s="6"/>
      <c r="H18" s="7"/>
      <c r="J18" s="6"/>
      <c r="L18" s="8"/>
      <c r="N18" s="6"/>
      <c r="P18" s="8"/>
    </row>
    <row r="19" spans="2:16">
      <c r="B19" s="9" t="s">
        <v>23</v>
      </c>
      <c r="C19" s="3"/>
      <c r="D19" s="10">
        <v>13663000</v>
      </c>
      <c r="F19" s="9" t="s">
        <v>23</v>
      </c>
      <c r="G19" s="3"/>
      <c r="H19" s="10">
        <f>D19</f>
        <v>13663000</v>
      </c>
      <c r="J19" s="9" t="s">
        <v>23</v>
      </c>
      <c r="K19" s="3"/>
      <c r="L19" s="10">
        <f>H19</f>
        <v>13663000</v>
      </c>
      <c r="N19" s="9" t="s">
        <v>23</v>
      </c>
      <c r="O19" s="3"/>
      <c r="P19" s="10">
        <f>L19</f>
        <v>13663000</v>
      </c>
    </row>
    <row r="20" spans="2:16">
      <c r="B20" s="6" t="s">
        <v>24</v>
      </c>
      <c r="C20" s="13">
        <v>0.25</v>
      </c>
      <c r="D20" s="12">
        <f>D19*C20</f>
        <v>3415750</v>
      </c>
      <c r="F20" s="6" t="s">
        <v>24</v>
      </c>
      <c r="G20" s="11">
        <v>0.21</v>
      </c>
      <c r="H20" s="12">
        <f>H19*G20</f>
        <v>2869230</v>
      </c>
      <c r="J20" s="6" t="s">
        <v>24</v>
      </c>
      <c r="K20" s="13"/>
      <c r="L20" s="12">
        <f>L19*K20</f>
        <v>0</v>
      </c>
      <c r="N20" s="6" t="s">
        <v>24</v>
      </c>
      <c r="O20" s="13"/>
      <c r="P20" s="12">
        <f>P19*O20</f>
        <v>0</v>
      </c>
    </row>
    <row r="21" spans="2:16">
      <c r="B21" s="6" t="s">
        <v>13</v>
      </c>
      <c r="D21" s="7">
        <f>D19-D20</f>
        <v>10247250</v>
      </c>
      <c r="F21" s="6" t="s">
        <v>13</v>
      </c>
      <c r="H21" s="7">
        <f>H19-H20</f>
        <v>10793770</v>
      </c>
      <c r="J21" s="6" t="s">
        <v>13</v>
      </c>
      <c r="L21" s="7">
        <f>L19-L20</f>
        <v>13663000</v>
      </c>
      <c r="N21" s="6" t="s">
        <v>13</v>
      </c>
      <c r="P21" s="7">
        <f>P19-P20</f>
        <v>13663000</v>
      </c>
    </row>
    <row r="22" spans="2:16">
      <c r="B22" s="6" t="s">
        <v>14</v>
      </c>
      <c r="C22" s="13">
        <v>8.5000000000000006E-2</v>
      </c>
      <c r="D22" s="7">
        <f>D21*C22</f>
        <v>871016.25000000012</v>
      </c>
      <c r="F22" s="6" t="s">
        <v>14</v>
      </c>
      <c r="G22" s="13">
        <v>8.5000000000000006E-2</v>
      </c>
      <c r="H22" s="7">
        <f>H21*G22</f>
        <v>917470.45000000007</v>
      </c>
      <c r="J22" s="6" t="s">
        <v>14</v>
      </c>
      <c r="K22" s="13">
        <v>8.5000000000000006E-2</v>
      </c>
      <c r="L22" s="7">
        <f>L21*K22</f>
        <v>1161355</v>
      </c>
      <c r="N22" s="6" t="s">
        <v>14</v>
      </c>
      <c r="O22" s="13">
        <v>8.5000000000000006E-2</v>
      </c>
      <c r="P22" s="7">
        <f>P21*O22</f>
        <v>1161355</v>
      </c>
    </row>
    <row r="23" spans="2:16" s="1" customFormat="1">
      <c r="B23" s="14" t="s">
        <v>15</v>
      </c>
      <c r="C23" s="15">
        <v>0.12</v>
      </c>
      <c r="D23" s="16">
        <f>D21*C23</f>
        <v>1229670</v>
      </c>
      <c r="F23" s="14" t="s">
        <v>15</v>
      </c>
      <c r="G23" s="15">
        <v>0.12</v>
      </c>
      <c r="H23" s="16">
        <f>H21*G23</f>
        <v>1295252.3999999999</v>
      </c>
      <c r="J23" s="14" t="s">
        <v>15</v>
      </c>
      <c r="K23" s="15">
        <v>0.12</v>
      </c>
      <c r="L23" s="16">
        <f>L21*K23</f>
        <v>1639560</v>
      </c>
      <c r="N23" s="14" t="s">
        <v>15</v>
      </c>
      <c r="O23" s="15">
        <v>0.12</v>
      </c>
      <c r="P23" s="16">
        <f>P21*O23</f>
        <v>1639560</v>
      </c>
    </row>
    <row r="24" spans="2:16">
      <c r="B24" s="9" t="s">
        <v>16</v>
      </c>
      <c r="C24" s="3"/>
      <c r="D24" s="17">
        <f>SUM(D21:D23)</f>
        <v>12347936.25</v>
      </c>
      <c r="F24" s="9" t="s">
        <v>16</v>
      </c>
      <c r="G24" s="3"/>
      <c r="H24" s="17">
        <f>SUM(H21:H23)</f>
        <v>13006492.85</v>
      </c>
      <c r="J24" s="9" t="s">
        <v>16</v>
      </c>
      <c r="K24" s="3"/>
      <c r="L24" s="17">
        <f>SUM(L21:L23)</f>
        <v>16463915</v>
      </c>
      <c r="N24" s="9" t="s">
        <v>16</v>
      </c>
      <c r="O24" s="3"/>
      <c r="P24" s="17">
        <f>SUM(P21:P23)</f>
        <v>16463915</v>
      </c>
    </row>
    <row r="25" spans="2:16">
      <c r="B25" s="6"/>
      <c r="D25" s="7"/>
      <c r="F25" s="6"/>
      <c r="H25" s="7"/>
      <c r="J25" s="6"/>
      <c r="L25" s="7"/>
      <c r="N25" s="6"/>
      <c r="P25" s="7"/>
    </row>
    <row r="26" spans="2:16">
      <c r="B26" s="6"/>
      <c r="D26" s="7"/>
      <c r="F26" s="6"/>
      <c r="H26" s="7"/>
      <c r="J26" s="6"/>
      <c r="L26" s="7"/>
      <c r="N26" s="6"/>
      <c r="P26" s="7"/>
    </row>
    <row r="27" spans="2:16">
      <c r="B27" s="9" t="s">
        <v>16</v>
      </c>
      <c r="C27" s="3"/>
      <c r="D27" s="17">
        <f>D24</f>
        <v>12347936.25</v>
      </c>
      <c r="F27" s="9" t="s">
        <v>16</v>
      </c>
      <c r="G27" s="3"/>
      <c r="H27" s="17">
        <f>H24</f>
        <v>13006492.85</v>
      </c>
      <c r="J27" s="9" t="s">
        <v>16</v>
      </c>
      <c r="K27" s="3"/>
      <c r="L27" s="17">
        <f>L24</f>
        <v>16463915</v>
      </c>
      <c r="N27" s="9" t="s">
        <v>16</v>
      </c>
      <c r="O27" s="3"/>
      <c r="P27" s="17">
        <f>P24</f>
        <v>16463915</v>
      </c>
    </row>
    <row r="28" spans="2:16">
      <c r="B28" s="6" t="s">
        <v>17</v>
      </c>
      <c r="D28" s="12">
        <v>50000</v>
      </c>
      <c r="F28" s="6" t="s">
        <v>17</v>
      </c>
      <c r="H28" s="12">
        <f>D28</f>
        <v>50000</v>
      </c>
      <c r="J28" s="6" t="s">
        <v>17</v>
      </c>
      <c r="L28" s="12">
        <f>H28</f>
        <v>50000</v>
      </c>
      <c r="N28" s="6" t="s">
        <v>17</v>
      </c>
      <c r="P28" s="12">
        <f>L28</f>
        <v>50000</v>
      </c>
    </row>
    <row r="29" spans="2:16">
      <c r="B29" s="14" t="s">
        <v>18</v>
      </c>
      <c r="C29" s="1"/>
      <c r="D29" s="19">
        <v>50000</v>
      </c>
      <c r="F29" s="6" t="s">
        <v>34</v>
      </c>
      <c r="G29" s="18">
        <v>0.05</v>
      </c>
      <c r="H29" s="7">
        <f>H27*G29</f>
        <v>650324.64250000007</v>
      </c>
      <c r="J29" s="6" t="s">
        <v>39</v>
      </c>
      <c r="K29" s="18">
        <v>0.05</v>
      </c>
      <c r="L29" s="7">
        <f>L27*K29</f>
        <v>823195.75</v>
      </c>
      <c r="N29" s="6" t="s">
        <v>39</v>
      </c>
      <c r="O29" s="18">
        <v>0.2</v>
      </c>
      <c r="P29" s="7">
        <f>P27*O29</f>
        <v>3292783</v>
      </c>
    </row>
    <row r="30" spans="2:16">
      <c r="B30" s="9" t="s">
        <v>19</v>
      </c>
      <c r="C30" s="3"/>
      <c r="D30" s="17">
        <f>D27-D28-D29</f>
        <v>12247936.25</v>
      </c>
      <c r="F30" s="9" t="s">
        <v>28</v>
      </c>
      <c r="G30" s="3"/>
      <c r="H30" s="17">
        <f>H29-H28</f>
        <v>600324.64250000007</v>
      </c>
      <c r="J30" s="9" t="s">
        <v>28</v>
      </c>
      <c r="K30" s="3"/>
      <c r="L30" s="17">
        <f>L29-L28</f>
        <v>773195.75</v>
      </c>
      <c r="N30" s="9" t="s">
        <v>28</v>
      </c>
      <c r="O30" s="3"/>
      <c r="P30" s="17">
        <f>P29-P28</f>
        <v>3242783</v>
      </c>
    </row>
    <row r="31" spans="2:16">
      <c r="B31" s="6"/>
      <c r="D31" s="8"/>
      <c r="F31" s="20"/>
      <c r="H31" s="22"/>
      <c r="J31" s="20" t="s">
        <v>20</v>
      </c>
      <c r="K31" s="21">
        <v>3</v>
      </c>
      <c r="L31" s="22">
        <f>L30/K31</f>
        <v>257731.91666666666</v>
      </c>
      <c r="N31" s="20" t="s">
        <v>20</v>
      </c>
      <c r="O31" s="21">
        <v>36</v>
      </c>
      <c r="P31" s="22">
        <f>P30/O31</f>
        <v>90077.305555555562</v>
      </c>
    </row>
    <row r="32" spans="2:16">
      <c r="B32" s="6"/>
      <c r="D32" s="8"/>
      <c r="F32" s="6"/>
      <c r="H32" s="7"/>
      <c r="J32" s="20"/>
      <c r="L32" s="22"/>
      <c r="N32" s="20"/>
      <c r="P32" s="22"/>
    </row>
    <row r="33" spans="2:16">
      <c r="B33" s="6"/>
      <c r="D33" s="8"/>
      <c r="F33" s="9" t="s">
        <v>21</v>
      </c>
      <c r="G33" s="18">
        <v>0.95</v>
      </c>
      <c r="H33" s="17">
        <f>H27*G33</f>
        <v>12356168.2075</v>
      </c>
      <c r="J33" s="39" t="s">
        <v>33</v>
      </c>
      <c r="K33" s="18">
        <v>0.15</v>
      </c>
      <c r="L33" s="7">
        <f>L27*K33</f>
        <v>2469587.25</v>
      </c>
      <c r="N33" s="9" t="s">
        <v>21</v>
      </c>
      <c r="O33" s="23">
        <v>0.8</v>
      </c>
      <c r="P33" s="28">
        <f>P21*O33</f>
        <v>10930400</v>
      </c>
    </row>
    <row r="34" spans="2:16">
      <c r="B34" s="6"/>
      <c r="D34" s="8"/>
      <c r="F34" s="20" t="s">
        <v>20</v>
      </c>
      <c r="G34" s="21">
        <v>3</v>
      </c>
      <c r="H34" s="22">
        <f>H33/G34</f>
        <v>4118722.7358333333</v>
      </c>
      <c r="J34" s="20" t="s">
        <v>20</v>
      </c>
      <c r="K34" s="21">
        <v>36</v>
      </c>
      <c r="L34" s="22">
        <f>L33/K34</f>
        <v>68599.645833333328</v>
      </c>
      <c r="N34" s="32"/>
      <c r="O34" s="33"/>
      <c r="P34" s="34"/>
    </row>
    <row r="35" spans="2:16">
      <c r="B35" s="6"/>
      <c r="D35" s="8"/>
      <c r="F35" s="6"/>
      <c r="H35" s="7"/>
      <c r="J35" s="20"/>
      <c r="L35" s="22"/>
      <c r="N35" s="38" t="s">
        <v>31</v>
      </c>
      <c r="O35" s="23"/>
      <c r="P35" s="17"/>
    </row>
    <row r="36" spans="2:16">
      <c r="B36" s="6"/>
      <c r="D36" s="8"/>
      <c r="F36" s="9"/>
      <c r="G36" s="23"/>
      <c r="H36" s="17"/>
      <c r="J36" s="9" t="s">
        <v>21</v>
      </c>
      <c r="K36" s="23">
        <v>0.8</v>
      </c>
      <c r="L36" s="28">
        <f>L24*K36</f>
        <v>13171132</v>
      </c>
      <c r="N36" s="9" t="s">
        <v>29</v>
      </c>
      <c r="O36" s="23"/>
      <c r="P36" s="17">
        <f>P33*0.00898828</f>
        <v>98245.495711999989</v>
      </c>
    </row>
    <row r="37" spans="2:16">
      <c r="B37" s="6"/>
      <c r="D37" s="8"/>
      <c r="F37" s="38"/>
      <c r="G37" s="23"/>
      <c r="H37" s="17"/>
      <c r="J37" s="32"/>
      <c r="K37" s="33"/>
      <c r="L37" s="34"/>
      <c r="N37" s="20" t="s">
        <v>30</v>
      </c>
      <c r="O37" s="43"/>
      <c r="P37" s="17">
        <f>P33*0.00706779</f>
        <v>77253.771815999993</v>
      </c>
    </row>
    <row r="38" spans="2:16">
      <c r="B38" s="6"/>
      <c r="D38" s="8"/>
      <c r="F38" s="9"/>
      <c r="G38" s="23"/>
      <c r="H38" s="17"/>
      <c r="J38" s="38" t="s">
        <v>31</v>
      </c>
      <c r="K38" s="23"/>
      <c r="L38" s="17"/>
      <c r="N38" s="32"/>
      <c r="O38" s="33"/>
      <c r="P38" s="34"/>
    </row>
    <row r="39" spans="2:16">
      <c r="B39" s="6"/>
      <c r="D39" s="8"/>
      <c r="F39" s="9"/>
      <c r="G39" s="23"/>
      <c r="H39" s="17"/>
      <c r="J39" s="9" t="s">
        <v>29</v>
      </c>
      <c r="K39" s="23"/>
      <c r="L39" s="17">
        <f>L36*0.00898828</f>
        <v>118385.82233296</v>
      </c>
      <c r="N39" s="32"/>
      <c r="O39" s="33"/>
      <c r="P39" s="34"/>
    </row>
    <row r="40" spans="2:16" ht="15" thickBot="1">
      <c r="B40" s="24"/>
      <c r="C40" s="25"/>
      <c r="D40" s="27"/>
      <c r="F40" s="24"/>
      <c r="G40" s="25"/>
      <c r="H40" s="26"/>
      <c r="J40" s="40" t="s">
        <v>30</v>
      </c>
      <c r="K40" s="41"/>
      <c r="L40" s="42">
        <f>L36*0.00706779</f>
        <v>93090.795038280005</v>
      </c>
      <c r="N40" s="40"/>
      <c r="O40" s="41"/>
      <c r="P40" s="42"/>
    </row>
    <row r="42" spans="2:16">
      <c r="B42" s="35" t="s">
        <v>22</v>
      </c>
      <c r="C42" s="36"/>
      <c r="D42" s="37"/>
      <c r="E42" s="36"/>
      <c r="F42" s="36"/>
      <c r="G42" s="36"/>
      <c r="H42" s="36"/>
      <c r="I42" s="36"/>
      <c r="J42" s="36"/>
    </row>
    <row r="43" spans="2:16">
      <c r="B43" s="35" t="s">
        <v>47</v>
      </c>
      <c r="C43" s="36"/>
      <c r="D43" s="37"/>
      <c r="E43" s="36"/>
      <c r="F43" s="36"/>
      <c r="G43" s="36"/>
      <c r="H43" s="36"/>
      <c r="I43" s="36"/>
      <c r="J43" s="36"/>
    </row>
  </sheetData>
  <mergeCells count="9">
    <mergeCell ref="B14:P14"/>
    <mergeCell ref="B16:D16"/>
    <mergeCell ref="F16:H16"/>
    <mergeCell ref="J16:L16"/>
    <mergeCell ref="N16:P16"/>
    <mergeCell ref="B17:D17"/>
    <mergeCell ref="F17:H17"/>
    <mergeCell ref="J17:L17"/>
    <mergeCell ref="N17:P17"/>
  </mergeCells>
  <pageMargins left="0.23622047244094499" right="0.23622047244094499" top="0.74803149606299202" bottom="0.74803149606299202" header="0.31496062992126" footer="0.31496062992126"/>
  <pageSetup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1 BEDROOM</vt:lpstr>
      <vt:lpstr>1 BR WITH BALCONY</vt:lpstr>
      <vt:lpstr>1BR END UNIT WITH BALCONY</vt:lpstr>
      <vt:lpstr>2 BR END UNIT WITH BALCONY</vt:lpstr>
    </vt:vector>
  </TitlesOfParts>
  <Company>SM Prime Holdings,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Fed de Ramos</dc:creator>
  <cp:lastModifiedBy>Fedrilyn E. De Ramos</cp:lastModifiedBy>
  <cp:lastPrinted>2025-08-16T06:29:56Z</cp:lastPrinted>
  <dcterms:created xsi:type="dcterms:W3CDTF">2025-02-19T07:07:00Z</dcterms:created>
  <dcterms:modified xsi:type="dcterms:W3CDTF">2025-08-16T06:30:33Z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0049F7D2EF564BB79526E9E6B9C1BA3C_13</vt:lpwstr>
  </property>
  <property fmtid="{D5CDD505-2E9C-101B-9397-08002B2CF9AE}" pid="3" name="KSOProductBuildVer">
    <vt:lpwstr>1033-12.2.0.20795</vt:lpwstr>
  </property>
</Properties>
</file>